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9 September\"/>
    </mc:Choice>
  </mc:AlternateContent>
  <xr:revisionPtr revIDLastSave="0" documentId="13_ncr:1_{4B980323-6323-42AD-8E43-D01521BDC143}" xr6:coauthVersionLast="46" xr6:coauthVersionMax="46"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<sst xmlns="http://schemas.openxmlformats.org/spreadsheetml/2006/main" count="266" uniqueCount="169">
  <si>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</si>
  <si>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</si>
  <si>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</si>
  <si>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</si>
  <si>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</si>
  <si>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</si>
  <si>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</si>
  <si>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</si>
  <si>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</si>
  <si>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</si>
  <si>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</si>
  <si>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</si>
  <si>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</si>
  <si>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</si>
  <si>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</si>
  <si>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</si>
  <si>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</si>
  <si>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</si>
  <si>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</si>
  <si>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</si>
  <si>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</si>
  <si>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</si>
  <si>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</si>
  <si>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</si>
  <si>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</si>
  <si>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</si>
  <si>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</si>
  <si>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</si>
  <si>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</si>
  <si>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</si>
  <si>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</si>
  <si>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</si>
  <si>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</si>
  <si>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</si>
  <si>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</si>
  <si>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</si>
  <si>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</si>
  <si>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</si>
  <si>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</si>
  <si>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</si>
  <si>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</si>
  <si>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</si>
  <si>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</si>
  <si>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</si>
  <si>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</si>
  <si>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</si>
  <si>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</si>
  <si>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</si>
  <si>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</si>
  <si>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</si>
  <si>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</si>
  <si>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</si>
  <si>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</si>
  <si>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</si>
  <si>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</si>
  <si>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</si>
  <si>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</si>
  <si>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</si>
  <si>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</si>
  <si>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</si>
  <si>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</si>
  <si>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</si>
  <si>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</si>
  <si>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</si>
  <si>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</si>
  <si>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</si>
  <si>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</si>
  <si>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</si>
  <si>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</si>
  <si>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</si>
  <si>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</si>
  <si>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</si>
  <si>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</si>
  <si>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</si>
  <si>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</si>
  <si>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</si>
  <si>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</si>
  <si>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</si>
  <si>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</si>
  <si>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</si>
  <si>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</si>
  <si>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</si>
  <si>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</si>
  <si>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</si>
  <si>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</si>
  <si>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</si>
  <si>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</si>
  <si>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</si>
  <si>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</si>
  <si>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</si>
  <si>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</si>
  <si>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</si>
  <si>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</si>
  <si>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</si>
  <si>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</si>
  <si>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</si>
  <si>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</si>
  <si>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</si>
  <si>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</si>
  <si>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</si>
  <si>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</si>
  <si>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</si>
  <si>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</si>
  <si>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</si>
  <si>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</si>
  <si>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</si>
  <si>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</si>
  <si>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</si>
  <si>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</si>
  <si>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</si>
  <si>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</si>
  <si>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</si>
  <si>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</si>
  <si>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</si>
  <si>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</si>
  <si>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</si>
  <si>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</si>
  <si>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</si>
  <si>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</si>
  <si>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</si>
  <si>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</si>
  <si>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</si>
  <si>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</si>
  <si>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</si>
  <si>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</si>
  <si>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</si>
  <si>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</si>
  <si>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</si>
  <si>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</si>
  <si>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</si>
  <si>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</si>
  <si>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</si>
  <si>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</si>
  <si>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</si>
  <si>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</si>
  <si>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</si>
  <si>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</si>
  <si>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</si>
  <si>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</si>
  <si>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</si>
  <si>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</si>
  <si>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</si>
  <si>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</si>
  <si>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</si>
  <si>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</si>
  <si>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</si>
  <si>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</si>
  <si>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</si>
  <si>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</si>
  <si>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</si>
  <si>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</si>
  <si>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</si>
  <si>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</si>
  <si>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</si>
  <si>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</si>
  <si>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</si>
  <si>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</si>
  <si>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</si>
  <si>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</si>
  <si>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</si>
  <si>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</si>
  <si>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</si>
  <si>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</si>
  <si>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</si>
  <si>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</si>
  <si>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</si>
  <si>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</si>
  <si>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30/09/2021</t>
  </si>
  <si>
    <t>XS2389315768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</si>
</sst>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167</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261793.54958506994</v>
      </c>
      <c r="E17" s="6"/>
      <c r="F17" s="7"/>
      <c r="G17" s="6"/>
      <c r="H17" s="6"/>
      <c r="I17" s="12" t="s">
        <v>42</v>
      </c>
      <c r="J17" s="12"/>
      <c r="K17" s="82">
        <v>426313</v>
      </c>
      <c r="L17" s="6"/>
      <c r="M17" s="6"/>
      <c r="N17" s="6"/>
    </row>
    <row r="18" spans="1:14" x14ac:dyDescent="0.25">
      <c r="A18" s="1"/>
      <c r="B18" s="6"/>
      <c r="C18" s="12" t="s">
        <v>61</v>
      </c>
      <c r="D18" s="82">
        <v>9590</v>
      </c>
      <c r="E18" s="6"/>
      <c r="F18" s="7"/>
      <c r="G18" s="6"/>
      <c r="H18" s="6"/>
      <c r="I18" s="12" t="s">
        <v>43</v>
      </c>
      <c r="J18" s="12"/>
      <c r="K18" s="82">
        <v>188061</v>
      </c>
      <c r="L18" s="6"/>
      <c r="M18" s="6"/>
      <c r="N18" s="6"/>
    </row>
    <row r="19" spans="1:14" x14ac:dyDescent="0.25">
      <c r="A19" s="1"/>
      <c r="B19" s="6"/>
      <c r="C19" s="12" t="s">
        <v>28</v>
      </c>
      <c r="D19" s="82"/>
      <c r="E19" s="6"/>
      <c r="F19" s="6"/>
      <c r="G19" s="6"/>
      <c r="H19" s="6"/>
      <c r="I19" s="12" t="s">
        <v>48</v>
      </c>
      <c r="J19" s="12"/>
      <c r="K19" s="82">
        <v>186957</v>
      </c>
      <c r="L19" s="6"/>
      <c r="M19" s="6"/>
      <c r="N19" s="6"/>
    </row>
    <row r="20" spans="1:14" x14ac:dyDescent="0.25">
      <c r="A20" s="1"/>
      <c r="B20" s="6"/>
      <c r="C20" s="21" t="s">
        <v>23</v>
      </c>
      <c r="D20" s="91">
        <f>SUM(D17:D19)</f>
        <v>271383.54958506994</v>
      </c>
      <c r="E20" s="6"/>
      <c r="F20" s="6"/>
      <c r="G20" s="6"/>
      <c r="H20" s="6"/>
      <c r="I20" s="12" t="s">
        <v>44</v>
      </c>
      <c r="J20" s="12"/>
      <c r="K20" s="82">
        <v>614087.65293357195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194719.89536239996</v>
      </c>
      <c r="E23" s="34">
        <f>IF($D$30=0,,(D23/$D$30))</f>
        <v>0.74379179957268438</v>
      </c>
      <c r="F23" s="82">
        <v>590043.39625294635</v>
      </c>
      <c r="G23" s="6"/>
      <c r="H23" s="6"/>
      <c r="I23" s="72" t="s">
        <v>65</v>
      </c>
      <c r="J23" s="72"/>
      <c r="K23" s="96">
        <v>34259.442588029997</v>
      </c>
      <c r="L23" s="34">
        <f>IF($K$31=0,,(K23/$K$31))</f>
        <v>0.13086434956984055</v>
      </c>
      <c r="M23" s="6"/>
      <c r="N23" s="6"/>
    </row>
    <row r="24" spans="1:14" x14ac:dyDescent="0.25">
      <c r="A24" s="1"/>
      <c r="B24" s="6"/>
      <c r="C24" s="26" t="s">
        <v>31</v>
      </c>
      <c r="D24" s="82">
        <v>67073.654222669997</v>
      </c>
      <c r="E24" s="34">
        <f t="shared" ref="E24:E30" si="0">IF($D$30=0,,(D24/$D$30))</f>
        <v>0.25620820042731562</v>
      </c>
      <c r="F24" s="82">
        <v>698334.73</v>
      </c>
      <c r="G24" s="6"/>
      <c r="H24" s="6"/>
      <c r="I24" s="72" t="s">
        <v>63</v>
      </c>
      <c r="J24" s="72"/>
      <c r="K24" s="96">
        <v>24276.062103389999</v>
      </c>
      <c r="L24" s="34">
        <f t="shared" ref="L24:L31" si="1">IF($K$31=0,,(K24/$K$31))</f>
        <v>9.2729794686944603E-2</v>
      </c>
      <c r="M24" s="6"/>
      <c r="N24" s="6"/>
    </row>
    <row r="25" spans="1:14" x14ac:dyDescent="0.25">
      <c r="A25" s="1"/>
      <c r="B25" s="6"/>
      <c r="C25" s="26" t="s">
        <v>32</v>
      </c>
      <c r="D25" s="82" t="s">
        <v>156</v>
      </c>
      <c r="E25" s="34">
        <v>0</v>
      </c>
      <c r="F25" s="73"/>
      <c r="G25" s="6"/>
      <c r="H25" s="6"/>
      <c r="I25" s="72" t="s">
        <v>64</v>
      </c>
      <c r="J25" s="72"/>
      <c r="K25" s="96">
        <v>10378.223458259999</v>
      </c>
      <c r="L25" s="34">
        <f t="shared" si="1"/>
        <v>3.9642777580688966E-2</v>
      </c>
      <c r="M25" s="6"/>
      <c r="N25" s="6"/>
    </row>
    <row r="26" spans="1:14" x14ac:dyDescent="0.25">
      <c r="A26" s="1"/>
      <c r="B26" s="6"/>
      <c r="C26" s="26" t="s">
        <v>62</v>
      </c>
      <c r="D26" s="82"/>
      <c r="E26" s="34">
        <f t="shared" si="0"/>
        <v>0</v>
      </c>
      <c r="F26" s="73"/>
      <c r="G26" s="6"/>
      <c r="H26" s="6"/>
      <c r="I26" s="72" t="s">
        <v>56</v>
      </c>
      <c r="J26" s="72"/>
      <c r="K26" s="96">
        <v>30442.827620700005</v>
      </c>
      <c r="L26" s="34">
        <f t="shared" si="1"/>
        <v>0.11628562914919177</v>
      </c>
      <c r="M26" s="6"/>
      <c r="N26" s="6"/>
    </row>
    <row r="27" spans="1:14" x14ac:dyDescent="0.25">
      <c r="A27" s="1"/>
      <c r="B27" s="6"/>
      <c r="C27" s="26" t="s">
        <v>33</v>
      </c>
      <c r="D27" s="82"/>
      <c r="E27" s="34">
        <f t="shared" si="0"/>
        <v>0</v>
      </c>
      <c r="F27" s="73"/>
      <c r="G27" s="6"/>
      <c r="H27" s="6"/>
      <c r="I27" s="72" t="s">
        <v>57</v>
      </c>
      <c r="J27" s="72"/>
      <c r="K27" s="96">
        <v>62781.687422210096</v>
      </c>
      <c r="L27" s="34">
        <f t="shared" si="1"/>
        <v>0.23981372926000658</v>
      </c>
      <c r="M27" s="6"/>
      <c r="N27" s="6"/>
    </row>
    <row r="28" spans="1:14" x14ac:dyDescent="0.25">
      <c r="A28" s="1"/>
      <c r="B28" s="6"/>
      <c r="C28" s="26" t="s">
        <v>34</v>
      </c>
      <c r="D28" s="82"/>
      <c r="E28" s="34">
        <f t="shared" si="0"/>
        <v>0</v>
      </c>
      <c r="F28" s="73"/>
      <c r="G28" s="6"/>
      <c r="H28" s="6"/>
      <c r="I28" s="72" t="s">
        <v>58</v>
      </c>
      <c r="J28" s="72"/>
      <c r="K28" s="96">
        <v>39354.993535589994</v>
      </c>
      <c r="L28" s="34">
        <f t="shared" si="1"/>
        <v>0.1503283545296121</v>
      </c>
      <c r="M28" s="6"/>
      <c r="N28" s="6"/>
    </row>
    <row r="29" spans="1:14" x14ac:dyDescent="0.25">
      <c r="A29" s="1"/>
      <c r="B29" s="6"/>
      <c r="C29" s="26" t="s">
        <v>35</v>
      </c>
      <c r="D29" s="82"/>
      <c r="E29" s="34">
        <f t="shared" si="0"/>
        <v>0</v>
      </c>
      <c r="F29" s="73"/>
      <c r="G29" s="6"/>
      <c r="H29" s="6"/>
      <c r="I29" s="72" t="s">
        <v>59</v>
      </c>
      <c r="J29" s="72"/>
      <c r="K29" s="96">
        <v>60300.312856889977</v>
      </c>
      <c r="L29" s="34">
        <f t="shared" si="1"/>
        <v>0.23033536522371548</v>
      </c>
      <c r="M29" s="6"/>
      <c r="N29" s="6"/>
    </row>
    <row r="30" spans="1:14" x14ac:dyDescent="0.25">
      <c r="A30" s="1"/>
      <c r="B30" s="6"/>
      <c r="C30" s="25" t="s">
        <v>46</v>
      </c>
      <c r="D30" s="91">
        <f>SUM(D23:D29)</f>
        <v>261793.54958506994</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261793.54958507005</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121370.65729049001</v>
      </c>
      <c r="E34" s="34">
        <f>IF($D$36=0,,(D34/$D$36))</f>
        <v>0.46361210000344394</v>
      </c>
      <c r="F34" s="6"/>
      <c r="G34" s="6"/>
      <c r="H34" s="6"/>
      <c r="I34" s="12" t="s">
        <v>38</v>
      </c>
      <c r="J34" s="12"/>
      <c r="K34" s="82">
        <v>147234.90699434001</v>
      </c>
      <c r="L34" s="83">
        <f>IF($K$36=0,,(K34/$K$36))</f>
        <v>0.56240845974891329</v>
      </c>
      <c r="M34" s="7"/>
      <c r="N34" s="6"/>
    </row>
    <row r="35" spans="1:16" x14ac:dyDescent="0.25">
      <c r="A35" s="1"/>
      <c r="B35" s="6"/>
      <c r="C35" s="26" t="s">
        <v>11</v>
      </c>
      <c r="D35" s="82">
        <v>140422.89229457994</v>
      </c>
      <c r="E35" s="34">
        <f>IF($D$36=0,,(D35/$D$36))</f>
        <v>0.53638789999655612</v>
      </c>
      <c r="F35" s="7"/>
      <c r="G35" s="6"/>
      <c r="H35" s="6"/>
      <c r="I35" s="30" t="s">
        <v>39</v>
      </c>
      <c r="J35" s="30"/>
      <c r="K35" s="82">
        <v>114558.64259073004</v>
      </c>
      <c r="L35" s="83">
        <f>IF($K$36=0,,(K35/$K$36))</f>
        <v>0.43759154025108671</v>
      </c>
      <c r="M35" s="6"/>
      <c r="N35" s="6"/>
    </row>
    <row r="36" spans="1:16" x14ac:dyDescent="0.25">
      <c r="A36" s="1"/>
      <c r="B36" s="6"/>
      <c r="C36" s="25" t="s">
        <v>46</v>
      </c>
      <c r="D36" s="93">
        <f>SUM(D34:D35)</f>
        <v>261793.54958506994</v>
      </c>
      <c r="E36" s="42">
        <f>IF($D$36=0,,(D36/$D$36))</f>
        <v>1</v>
      </c>
      <c r="F36" s="6"/>
      <c r="G36" s="6"/>
      <c r="H36" s="6"/>
      <c r="I36" s="31" t="s">
        <v>46</v>
      </c>
      <c r="J36" s="32"/>
      <c r="K36" s="93">
        <f>SUM(K34:K35)</f>
        <v>261793.54958507005</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56840.523581933499</v>
      </c>
      <c r="E41" s="82">
        <v>52518.529966666101</v>
      </c>
      <c r="F41" s="82">
        <v>47335.555439797899</v>
      </c>
      <c r="G41" s="82">
        <v>40687.394934848606</v>
      </c>
      <c r="H41" s="82">
        <v>31585.3457064131</v>
      </c>
      <c r="I41" s="82">
        <v>21194.2503601063</v>
      </c>
      <c r="J41" s="82">
        <v>9832.8664588614101</v>
      </c>
      <c r="K41" s="82">
        <v>1799.0831364430542</v>
      </c>
      <c r="L41" s="82">
        <v>0</v>
      </c>
      <c r="M41" s="91">
        <f>SUM(D41:L41)</f>
        <v>261793.54958506997</v>
      </c>
      <c r="N41" s="6" t="s">
        <v>156</v>
      </c>
    </row>
    <row r="42" spans="1:16" x14ac:dyDescent="0.25">
      <c r="A42" s="1"/>
      <c r="B42" s="6"/>
      <c r="C42" s="72" t="s">
        <v>80</v>
      </c>
      <c r="D42" s="34">
        <f>IF($M$41=0,,(D41/$M$41))</f>
        <v>0.21711964894483826</v>
      </c>
      <c r="E42" s="34">
        <f t="shared" ref="E42:M42" si="2">IF($M$41=0,,(E41/$M$41))</f>
        <v>0.20061048123571193</v>
      </c>
      <c r="F42" s="34">
        <f t="shared" si="2"/>
        <v>0.18081253535399344</v>
      </c>
      <c r="G42" s="34">
        <f t="shared" si="2"/>
        <v>0.15541786648042377</v>
      </c>
      <c r="H42" s="34">
        <f t="shared" si="2"/>
        <v>0.12064982409411666</v>
      </c>
      <c r="I42" s="34">
        <f t="shared" si="2"/>
        <v>8.0957878426333091E-2</v>
      </c>
      <c r="J42" s="34">
        <f t="shared" si="2"/>
        <v>3.7559620832698225E-2</v>
      </c>
      <c r="K42" s="34">
        <f t="shared" si="2"/>
        <v>6.872144631884603E-3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165</v>
      </c>
      <c r="M44" s="28" t="s">
        <v>46</v>
      </c>
      <c r="N44" s="6"/>
    </row>
    <row r="45" spans="1:16" x14ac:dyDescent="0.25">
      <c r="A45" s="1"/>
      <c r="B45" s="6"/>
      <c r="C45" s="12" t="s">
        <v>54</v>
      </c>
      <c r="D45" s="82">
        <v>103903.32747744965</v>
      </c>
      <c r="E45" s="82">
        <v>73156.391106059964</v>
      </c>
      <c r="F45" s="82">
        <v>49926.533524399965</v>
      </c>
      <c r="G45" s="82">
        <v>23399.662113799983</v>
      </c>
      <c r="H45" s="82">
        <v>8301.263615939999</v>
      </c>
      <c r="I45" s="82">
        <v>2423.3332618900004</v>
      </c>
      <c r="J45" s="82">
        <v>305.85445900000002</v>
      </c>
      <c r="K45" s="82">
        <v>203.78511349000001</v>
      </c>
      <c r="L45" s="82">
        <v>173.39891304000002</v>
      </c>
      <c r="M45" s="91">
        <f>SUM(D45:L45)</f>
        <v>261793.54958506956</v>
      </c>
      <c r="N45" s="6"/>
    </row>
    <row r="46" spans="1:16" x14ac:dyDescent="0.25">
      <c r="A46" s="1"/>
      <c r="B46" s="6"/>
      <c r="C46" s="12" t="s">
        <v>80</v>
      </c>
      <c r="D46" s="34">
        <f>IF($M$45=0,,(D45/$M$45))</f>
        <v>0.39689032690886206</v>
      </c>
      <c r="E46" s="34">
        <f t="shared" ref="E46:L46" si="3">IF($M$45=0,,(E45/$M$45))</f>
        <v>0.27944306199296887</v>
      </c>
      <c r="F46" s="34">
        <f t="shared" si="3"/>
        <v>0.1907095633316068</v>
      </c>
      <c r="G46" s="34">
        <f t="shared" si="3"/>
        <v>8.938211866139309E-2</v>
      </c>
      <c r="H46" s="34">
        <f t="shared" si="3"/>
        <v>3.1709198447009528E-2</v>
      </c>
      <c r="I46" s="34">
        <f t="shared" si="3"/>
        <v>9.256657643898672E-3</v>
      </c>
      <c r="J46" s="34">
        <f t="shared" si="3"/>
        <v>1.1683040299685188E-3</v>
      </c>
      <c r="K46" s="34">
        <f t="shared" si="3"/>
        <v>7.7841915437943299E-4</v>
      </c>
      <c r="L46" s="34">
        <f t="shared" si="3"/>
        <v>6.6234982991303316E-4</v>
      </c>
      <c r="M46" s="42">
        <f>IF($M$41=0,,(M45/$M$41))</f>
        <v>0.99999999999999845</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39354.472412139985</v>
      </c>
      <c r="E53" s="82">
        <v>32030.99335089001</v>
      </c>
      <c r="F53" s="82">
        <v>32048.646524690012</v>
      </c>
      <c r="G53" s="82">
        <v>51081.71162907</v>
      </c>
      <c r="H53" s="82">
        <v>107277.72566828004</v>
      </c>
      <c r="I53" s="85">
        <f>SUM(D53:H53)</f>
        <v>261793.54958507002</v>
      </c>
      <c r="J53" s="7"/>
      <c r="K53" s="6"/>
      <c r="L53" s="6"/>
      <c r="M53" s="6"/>
      <c r="N53" s="6"/>
    </row>
    <row r="54" spans="1:14" x14ac:dyDescent="0.25">
      <c r="A54" s="1"/>
      <c r="B54" s="6"/>
      <c r="C54" s="72" t="s">
        <v>80</v>
      </c>
      <c r="D54" s="34">
        <f>IF($I$53=0,,(D53/$I$53))</f>
        <v>0.15032636394026858</v>
      </c>
      <c r="E54" s="34">
        <f t="shared" ref="E54:I54" si="4">IF($I$53=0,,(E53/$I$53))</f>
        <v>0.12235211066757591</v>
      </c>
      <c r="F54" s="34">
        <f t="shared" si="4"/>
        <v>0.12241954232824127</v>
      </c>
      <c r="G54" s="34">
        <f t="shared" si="4"/>
        <v>0.19512211706526772</v>
      </c>
      <c r="H54" s="34">
        <f t="shared" si="4"/>
        <v>0.40977986599864658</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10.00096162</v>
      </c>
      <c r="E58" s="23">
        <v>0</v>
      </c>
      <c r="F58" s="23">
        <v>0</v>
      </c>
      <c r="G58" s="23">
        <v>0</v>
      </c>
      <c r="H58" s="29">
        <f>SUM(D58:G58)</f>
        <v>10.00096162</v>
      </c>
      <c r="I58" s="6"/>
      <c r="J58" s="6"/>
      <c r="K58" s="6"/>
      <c r="L58" s="6"/>
      <c r="M58" s="6"/>
      <c r="N58" s="6"/>
    </row>
    <row r="59" spans="1:14" x14ac:dyDescent="0.25">
      <c r="A59" s="1"/>
      <c r="B59" s="6"/>
      <c r="C59" s="12" t="s">
        <v>81</v>
      </c>
      <c r="D59" s="43">
        <f>IF($M$41=0,,(D58/$M$41))</f>
        <v>3.8201711370853244E-5</v>
      </c>
      <c r="E59" s="43">
        <f>IF($M$41=0,,(E58/$M$41))</f>
        <v>0</v>
      </c>
      <c r="F59" s="43">
        <f>IF($M$41=0,,(F58/$M$41))</f>
        <v>0</v>
      </c>
      <c r="G59" s="43">
        <f>IF($M$41=0,,(G58/$M$41))</f>
        <v>0</v>
      </c>
      <c r="H59" s="44">
        <f>IF($M$41=0,,(H58/$M$41))</f>
        <v>3.8201711370853244E-5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0.32791647375208455</v>
      </c>
      <c r="E64" s="76"/>
      <c r="F64" s="6"/>
      <c r="G64" s="6"/>
      <c r="H64" s="6"/>
      <c r="I64" s="6"/>
      <c r="J64" s="6"/>
      <c r="K64" s="6"/>
      <c r="L64" s="6"/>
      <c r="M64" s="6"/>
      <c r="N64" s="6"/>
    </row>
    <row r="65" spans="1:14" x14ac:dyDescent="0.25">
      <c r="A65" s="1"/>
      <c r="B65" s="6"/>
      <c r="C65" s="72" t="s">
        <v>101</v>
      </c>
      <c r="D65" s="100">
        <v>0.53990000000000005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28712</v>
      </c>
      <c r="E71" s="70">
        <v>44343</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24655</v>
      </c>
      <c r="E73" s="70">
        <v>44427</v>
      </c>
      <c r="F73" s="74">
        <v>1.4999999999999999E-2</v>
      </c>
      <c r="G73" s="36" t="s">
        <v>11</v>
      </c>
      <c r="H73" s="35" t="s">
        <v>148</v>
      </c>
      <c r="I73" s="70">
        <v>45553</v>
      </c>
      <c r="J73" s="70">
        <v>45553</v>
      </c>
      <c r="K73" s="6"/>
      <c r="L73" s="6"/>
      <c r="M73" s="6"/>
      <c r="N73" s="6"/>
    </row>
    <row r="74" spans="1:14" x14ac:dyDescent="0.25">
      <c r="A74" s="1"/>
      <c r="B74" s="6"/>
      <c r="C74" s="71" t="s">
        <v>158</v>
      </c>
      <c r="D74" s="82">
        <v>26037</v>
      </c>
      <c r="E74" s="70">
        <v>44435</v>
      </c>
      <c r="F74" s="74">
        <v>1.2500000000000001E-2</v>
      </c>
      <c r="G74" s="36" t="s">
        <v>11</v>
      </c>
      <c r="H74" s="35" t="s">
        <v>148</v>
      </c>
      <c r="I74" s="70">
        <v>45917</v>
      </c>
      <c r="J74" s="70">
        <v>45917</v>
      </c>
      <c r="K74" s="6"/>
      <c r="L74" s="6"/>
      <c r="M74" s="6"/>
      <c r="N74" s="6"/>
    </row>
    <row r="75" spans="1:14" x14ac:dyDescent="0.25">
      <c r="A75" s="1"/>
      <c r="B75" s="6"/>
      <c r="C75" s="71" t="s">
        <v>160</v>
      </c>
      <c r="D75" s="82">
        <v>23100</v>
      </c>
      <c r="E75" s="70">
        <v>44435</v>
      </c>
      <c r="F75" s="74">
        <v>1.4999999999999999E-2</v>
      </c>
      <c r="G75" s="36" t="s">
        <v>11</v>
      </c>
      <c r="H75" s="35" t="s">
        <v>148</v>
      </c>
      <c r="I75" s="70">
        <v>46281</v>
      </c>
      <c r="J75" s="70">
        <v>46281</v>
      </c>
      <c r="K75" s="6"/>
      <c r="L75" s="6"/>
      <c r="M75" s="6"/>
      <c r="N75" s="6"/>
    </row>
    <row r="76" spans="1:14" x14ac:dyDescent="0.25">
      <c r="A76" s="1"/>
      <c r="B76" s="6"/>
      <c r="C76" s="71" t="s">
        <v>161</v>
      </c>
      <c r="D76" s="82">
        <v>15750</v>
      </c>
      <c r="E76" s="70">
        <v>44433</v>
      </c>
      <c r="F76" s="74">
        <v>0.01</v>
      </c>
      <c r="G76" s="36" t="s">
        <v>11</v>
      </c>
      <c r="H76" s="35" t="s">
        <v>148</v>
      </c>
      <c r="I76" s="70">
        <v>46645</v>
      </c>
      <c r="J76" s="70">
        <v>46645</v>
      </c>
      <c r="K76" s="6"/>
      <c r="L76" s="6"/>
      <c r="M76" s="6"/>
      <c r="N76" s="6"/>
    </row>
    <row r="77" spans="1:14" x14ac:dyDescent="0.25">
      <c r="A77" s="1"/>
      <c r="B77" s="6"/>
      <c r="C77" s="71" t="s">
        <v>166</v>
      </c>
      <c r="D77" s="82">
        <v>9050</v>
      </c>
      <c r="E77" s="70">
        <v>44426</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168</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19566.800000000017</v>
      </c>
      <c r="E89" s="6"/>
      <c r="F89" s="6"/>
      <c r="G89" s="6"/>
      <c r="H89" s="7"/>
      <c r="I89" s="6"/>
      <c r="J89" s="6"/>
      <c r="K89" s="6"/>
      <c r="L89" s="6"/>
      <c r="M89" s="6"/>
      <c r="N89" s="6"/>
    </row>
    <row r="90" spans="1:14" x14ac:dyDescent="0.25">
      <c r="A90" s="1"/>
      <c r="B90" s="6"/>
      <c r="C90" s="12" t="s">
        <v>22</v>
      </c>
      <c r="D90" s="102">
        <f>SUM(D71:D77)+SUM(D81:D86)+D89+D91</f>
        <v>204367.93650000001</v>
      </c>
      <c r="E90" s="95"/>
      <c r="F90" s="7"/>
      <c r="G90" s="7"/>
      <c r="H90" s="6"/>
      <c r="I90" s="7"/>
      <c r="J90" s="6"/>
      <c r="K90" s="6"/>
      <c r="L90" s="6"/>
      <c r="M90" s="6"/>
      <c r="N90" s="6"/>
    </row>
    <row r="91" spans="1:14" x14ac:dyDescent="0.25">
      <c r="A91" s="1"/>
      <c r="B91" s="6"/>
      <c r="C91" s="12" t="s">
        <v>60</v>
      </c>
      <c r="D91" s="82">
        <v>60.386499999999998</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162</v>
      </c>
      <c r="J93" s="33" t="s">
        <v>163</v>
      </c>
      <c r="K93" s="33" t="s">
        <v>164</v>
      </c>
      <c r="L93" s="33" t="s">
        <v>46</v>
      </c>
      <c r="M93" s="6"/>
      <c r="N93" s="6"/>
    </row>
    <row r="94" spans="1:14" x14ac:dyDescent="0.25">
      <c r="A94" s="1"/>
      <c r="B94" s="6"/>
      <c r="C94" s="12" t="s">
        <v>23</v>
      </c>
      <c r="D94" s="82">
        <v>60.386499999999998</v>
      </c>
      <c r="E94" s="82">
        <v>33897.25</v>
      </c>
      <c r="F94" s="82">
        <v>39715.949999999997</v>
      </c>
      <c r="G94" s="82">
        <v>33658.699999999997</v>
      </c>
      <c r="H94" s="82">
        <v>33320.699999999997</v>
      </c>
      <c r="I94" s="82">
        <v>63714.95</v>
      </c>
      <c r="J94" s="82">
        <v>0</v>
      </c>
      <c r="K94" s="82">
        <v>0</v>
      </c>
      <c r="L94" s="29">
        <f>SUM(D94:K94)</f>
        <v>204367.93650000001</v>
      </c>
      <c r="M94" s="6"/>
      <c r="N94" s="6"/>
    </row>
    <row r="95" spans="1:14" x14ac:dyDescent="0.25">
      <c r="A95" s="1"/>
      <c r="B95" s="6"/>
      <c r="C95" s="12" t="s">
        <v>82</v>
      </c>
      <c r="D95" s="34">
        <f>IF($L$94=0,,(D94/$L$94))</f>
        <v>2.9547932534906227E-4</v>
      </c>
      <c r="E95" s="34">
        <f t="shared" ref="E95:L95" si="5">IF($L$94=0,,(E94/$L$94))</f>
        <v>0.16586383647319353</v>
      </c>
      <c r="F95" s="34">
        <f t="shared" si="5"/>
        <v>0.19433552386041728</v>
      </c>
      <c r="G95" s="34">
        <f t="shared" si="5"/>
        <v>0.16469657900567977</v>
      </c>
      <c r="H95" s="34">
        <f t="shared" si="5"/>
        <v>0.16304269921519707</v>
      </c>
      <c r="I95" s="34">
        <f t="shared" si="5"/>
        <v>0.31176588212016315</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193618.18650000001</v>
      </c>
      <c r="E98" s="34">
        <f>IF($D$100=0,,(D98/$D$100))</f>
        <v>0.94740001692975939</v>
      </c>
      <c r="F98" s="6"/>
      <c r="G98" s="6"/>
      <c r="H98" s="6"/>
      <c r="I98" s="6"/>
      <c r="J98" s="6"/>
      <c r="K98" s="6"/>
      <c r="L98" s="6"/>
      <c r="M98" s="6"/>
      <c r="N98" s="6"/>
    </row>
    <row r="99" spans="1:14" x14ac:dyDescent="0.25">
      <c r="A99" s="1"/>
      <c r="B99" s="6"/>
      <c r="C99" s="12" t="s">
        <v>37</v>
      </c>
      <c r="D99" s="82">
        <v>10749.75</v>
      </c>
      <c r="E99" s="34">
        <f>IF($D$100=0,,(D99/$D$100))</f>
        <v>5.2599983070240566E-2</v>
      </c>
      <c r="F99" s="6"/>
      <c r="G99" s="6"/>
      <c r="H99" s="6"/>
      <c r="I99" s="6"/>
      <c r="J99" s="7"/>
      <c r="K99" s="6"/>
      <c r="L99" s="6"/>
      <c r="M99" s="6"/>
      <c r="N99" s="6"/>
    </row>
    <row r="100" spans="1:14" x14ac:dyDescent="0.25">
      <c r="A100" s="1"/>
      <c r="B100" s="6"/>
      <c r="C100" s="21" t="s">
        <v>46</v>
      </c>
      <c r="D100" s="94">
        <f>SUM(D98:D99)</f>
        <v>204367.93650000001</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271383.54958506994</v>
      </c>
      <c r="E105" s="104">
        <v>169469.38649999999</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5626.8</v>
      </c>
      <c r="F108" s="6"/>
      <c r="G108" s="6"/>
      <c r="H108" s="6"/>
      <c r="I108" s="6"/>
      <c r="J108" s="6"/>
      <c r="K108" s="6"/>
      <c r="L108" s="6"/>
      <c r="M108" s="6"/>
      <c r="N108" s="6"/>
    </row>
    <row r="109" spans="1:14" x14ac:dyDescent="0.25">
      <c r="B109" s="6"/>
      <c r="C109" s="78" t="s">
        <v>46</v>
      </c>
      <c r="D109" s="79">
        <f>SUM(D105:D108)</f>
        <v>271383.54958506994</v>
      </c>
      <c r="E109" s="80">
        <f>SUM(E105:E108)</f>
        <v>204367.93649999998</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121370.65729049001</v>
      </c>
      <c r="E122" s="104">
        <f>+D99</f>
        <v>10749.75</v>
      </c>
      <c r="F122" s="6"/>
      <c r="G122" s="6"/>
      <c r="H122" s="6"/>
      <c r="I122" s="6"/>
      <c r="J122" s="6"/>
      <c r="K122" s="6"/>
      <c r="L122" s="6"/>
      <c r="M122" s="6"/>
      <c r="N122" s="6"/>
    </row>
    <row r="123" spans="2:14" x14ac:dyDescent="0.25">
      <c r="B123" s="6"/>
      <c r="C123" s="48" t="s">
        <v>11</v>
      </c>
      <c r="D123" s="97">
        <f>+D35+D18</f>
        <v>150012.89229457994</v>
      </c>
      <c r="E123" s="104">
        <f>+D98</f>
        <v>193618.18650000001</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271383.54958506994</v>
      </c>
      <c r="E125" s="89">
        <f>SUM(E122:E124)</f>
        <v>204367.93650000001</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2021-10-11T12:33:51Z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