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0\10 Oktober\"/>
    </mc:Choice>
  </mc:AlternateContent>
  <xr:revisionPtr revIDLastSave="0" documentId="13_ncr:1_{1DBFAFAE-1884-4DE2-91AE-0F52A0374022}"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6" l="1"/>
  <c r="I53" i="6" l="1"/>
  <c r="D90"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<sst xmlns="http://schemas.openxmlformats.org/spreadsheetml/2006/main" count="266" uniqueCount="169">
  <si>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</si>
  <si>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</si>
  <si>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</si>
  <si>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</si>
  <si>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</si>
  <si>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</si>
  <si>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</si>
  <si>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</si>
  <si>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</si>
  <si>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</si>
  <si>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</si>
  <si>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</si>
  <si>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</si>
  <si>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</si>
  <si>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</si>
  <si>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</si>
  <si>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</si>
  <si>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</si>
  <si>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</si>
  <si>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</si>
  <si>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</si>
  <si>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</si>
  <si>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</si>
  <si>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</si>
  <si>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</si>
  <si>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</si>
  <si>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</si>
  <si>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</si>
  <si>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</si>
  <si>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</si>
  <si>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</si>
  <si>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</si>
  <si>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</si>
  <si>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</si>
  <si>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</si>
  <si>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</si>
  <si>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</si>
  <si>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</si>
  <si>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</si>
  <si>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</si>
  <si>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</si>
  <si>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</si>
  <si>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</si>
  <si>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</si>
  <si>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</si>
  <si>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</si>
  <si>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</si>
  <si>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</si>
  <si>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</si>
  <si>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</si>
  <si>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</si>
  <si>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</si>
  <si>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</si>
  <si>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</si>
  <si>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</si>
  <si>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</si>
  <si>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</si>
  <si>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</si>
  <si>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</si>
  <si>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</si>
  <si>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</si>
  <si>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</si>
  <si>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</si>
  <si>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</si>
  <si>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</si>
  <si>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</si>
  <si>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</si>
  <si>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</si>
  <si>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</si>
  <si>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</si>
  <si>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</si>
  <si>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</si>
  <si>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</si>
  <si>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</si>
  <si>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</si>
  <si>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</si>
  <si>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</si>
  <si>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</si>
  <si>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</si>
  <si>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</si>
  <si>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</si>
  <si>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</si>
  <si>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</si>
  <si>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</si>
  <si>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</si>
  <si>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</si>
  <si>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</si>
  <si>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</si>
  <si>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</si>
  <si>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</si>
  <si>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</si>
  <si>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</si>
  <si>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</si>
  <si>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</si>
  <si>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</si>
  <si>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</si>
  <si>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</si>
  <si>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</si>
  <si>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</si>
  <si>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</si>
  <si>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</si>
  <si>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</si>
  <si>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</si>
  <si>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</si>
  <si>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</si>
  <si>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</si>
  <si>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</si>
  <si>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</si>
  <si>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</si>
  <si>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</si>
  <si>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</si>
  <si>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</si>
  <si>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</si>
  <si>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</si>
  <si>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</si>
  <si>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</si>
  <si>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</si>
  <si>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</si>
  <si>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</si>
  <si>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</si>
  <si>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</si>
  <si>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</si>
  <si>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</si>
  <si>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</si>
  <si>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</si>
  <si>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</si>
  <si>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</si>
  <si>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</si>
  <si>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</si>
  <si>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</si>
  <si>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</si>
  <si>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</si>
  <si>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</si>
  <si>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</si>
  <si>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</si>
  <si>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</si>
  <si>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</si>
  <si>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</si>
  <si>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</si>
  <si>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</si>
  <si>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</si>
  <si>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</si>
  <si>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</si>
  <si>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</si>
  <si>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</si>
  <si>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</si>
  <si>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</si>
  <si>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</si>
  <si>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</si>
  <si>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</si>
  <si>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</si>
  <si>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</si>
  <si>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</si>
  <si>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</si>
  <si>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</si>
  <si>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</si>
  <si>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</si>
  <si>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</si>
  <si>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</si>
  <si>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</si>
  <si>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</si>
  <si>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</si>
  <si>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</si>
  <si>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2028-</t>
  </si>
  <si>
    <t>2025-2029</t>
  </si>
  <si>
    <t>2035-</t>
  </si>
  <si>
    <t>2030-2034</t>
  </si>
  <si>
    <t>SE0014694659</t>
  </si>
  <si>
    <t>30/10/2020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</si>
</sst>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153</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245250.17884677998</v>
      </c>
      <c r="E17" s="6"/>
      <c r="F17" s="7"/>
      <c r="G17" s="6"/>
      <c r="H17" s="6"/>
      <c r="I17" s="12" t="s">
        <v>42</v>
      </c>
      <c r="J17" s="12"/>
      <c r="K17" s="87">
        <v>414819</v>
      </c>
      <c r="L17" s="6"/>
      <c r="M17" s="6"/>
      <c r="N17" s="6"/>
    </row>
    <row r="18" spans="1:14" x14ac:dyDescent="0.25">
      <c r="A18" s="1"/>
      <c r="B18" s="6"/>
      <c r="C18" s="12" t="s">
        <v>61</v>
      </c>
      <c r="D18" s="87">
        <v>10890</v>
      </c>
      <c r="E18" s="6"/>
      <c r="F18" s="7"/>
      <c r="G18" s="6"/>
      <c r="H18" s="6"/>
      <c r="I18" s="12" t="s">
        <v>43</v>
      </c>
      <c r="J18" s="12"/>
      <c r="K18" s="87">
        <v>183495</v>
      </c>
      <c r="L18" s="6"/>
      <c r="M18" s="6"/>
      <c r="N18" s="6"/>
    </row>
    <row r="19" spans="1:14" x14ac:dyDescent="0.25">
      <c r="A19" s="1"/>
      <c r="B19" s="6"/>
      <c r="C19" s="12" t="s">
        <v>28</v>
      </c>
      <c r="D19" s="87"/>
      <c r="E19" s="6"/>
      <c r="F19" s="6"/>
      <c r="G19" s="6"/>
      <c r="H19" s="6"/>
      <c r="I19" s="12" t="s">
        <v>48</v>
      </c>
      <c r="J19" s="12"/>
      <c r="K19" s="87">
        <v>182968</v>
      </c>
      <c r="L19" s="6"/>
      <c r="M19" s="6"/>
      <c r="N19" s="6"/>
    </row>
    <row r="20" spans="1:14" x14ac:dyDescent="0.25">
      <c r="A20" s="1"/>
      <c r="B20" s="6"/>
      <c r="C20" s="21" t="s">
        <v>23</v>
      </c>
      <c r="D20" s="96">
        <f>SUM(D17:D19)</f>
        <v>256140.17884677998</v>
      </c>
      <c r="E20" s="6"/>
      <c r="F20" s="6"/>
      <c r="G20" s="6"/>
      <c r="H20" s="6"/>
      <c r="I20" s="12" t="s">
        <v>44</v>
      </c>
      <c r="J20" s="12"/>
      <c r="K20" s="87">
        <v>591222.14471077698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182240.03656348999</v>
      </c>
      <c r="E23" s="34">
        <f>IF($D$30=0,,(D23/$D$30))</f>
        <v>0.74307809853767504</v>
      </c>
      <c r="F23" s="87">
        <v>569008.38389761955</v>
      </c>
      <c r="G23" s="6"/>
      <c r="H23" s="6"/>
      <c r="I23" s="72" t="s">
        <v>65</v>
      </c>
      <c r="J23" s="72"/>
      <c r="K23" s="101">
        <v>34324.310216859973</v>
      </c>
      <c r="L23" s="34">
        <f>IF($K$31=0,,(K23/$K$31))</f>
        <v>0.13995631064678676</v>
      </c>
      <c r="M23" s="6"/>
      <c r="N23" s="6"/>
    </row>
    <row r="24" spans="1:14" x14ac:dyDescent="0.25">
      <c r="A24" s="1"/>
      <c r="B24" s="6"/>
      <c r="C24" s="26" t="s">
        <v>31</v>
      </c>
      <c r="D24" s="87">
        <v>63010.142283289992</v>
      </c>
      <c r="E24" s="34">
        <f t="shared" ref="E24:E30" si="0">IF($D$30=0,,(D24/$D$30))</f>
        <v>0.25692190146232502</v>
      </c>
      <c r="F24" s="87">
        <v>668627.75</v>
      </c>
      <c r="G24" s="6"/>
      <c r="H24" s="6"/>
      <c r="I24" s="72" t="s">
        <v>63</v>
      </c>
      <c r="J24" s="72"/>
      <c r="K24" s="101">
        <v>22457.340946449978</v>
      </c>
      <c r="L24" s="34">
        <f t="shared" ref="L24:L31" si="1">IF($K$31=0,,(K24/$K$31))</f>
        <v>9.1569111394940866E-2</v>
      </c>
      <c r="M24" s="6"/>
      <c r="N24" s="6"/>
    </row>
    <row r="25" spans="1:14" x14ac:dyDescent="0.25">
      <c r="A25" s="1"/>
      <c r="B25" s="6"/>
      <c r="C25" s="26" t="s">
        <v>32</v>
      </c>
      <c r="D25" s="87" t="s">
        <v>158</v>
      </c>
      <c r="E25" s="34">
        <v>0</v>
      </c>
      <c r="F25" s="73"/>
      <c r="G25" s="6"/>
      <c r="H25" s="6"/>
      <c r="I25" s="72" t="s">
        <v>64</v>
      </c>
      <c r="J25" s="72"/>
      <c r="K25" s="101">
        <v>9285.6589542500042</v>
      </c>
      <c r="L25" s="34">
        <f t="shared" si="1"/>
        <v>3.7861986474029087E-2</v>
      </c>
      <c r="M25" s="6"/>
      <c r="N25" s="6"/>
    </row>
    <row r="26" spans="1:14" x14ac:dyDescent="0.25">
      <c r="A26" s="1"/>
      <c r="B26" s="6"/>
      <c r="C26" s="26" t="s">
        <v>62</v>
      </c>
      <c r="D26" s="87"/>
      <c r="E26" s="34">
        <f t="shared" si="0"/>
        <v>0</v>
      </c>
      <c r="F26" s="73"/>
      <c r="G26" s="6"/>
      <c r="H26" s="6"/>
      <c r="I26" s="72" t="s">
        <v>56</v>
      </c>
      <c r="J26" s="72"/>
      <c r="K26" s="101">
        <v>27838.267468240047</v>
      </c>
      <c r="L26" s="34">
        <f t="shared" si="1"/>
        <v>0.11350967244607794</v>
      </c>
      <c r="M26" s="6"/>
      <c r="N26" s="6"/>
    </row>
    <row r="27" spans="1:14" x14ac:dyDescent="0.25">
      <c r="A27" s="1"/>
      <c r="B27" s="6"/>
      <c r="C27" s="26" t="s">
        <v>33</v>
      </c>
      <c r="D27" s="87"/>
      <c r="E27" s="34">
        <f t="shared" si="0"/>
        <v>0</v>
      </c>
      <c r="F27" s="73"/>
      <c r="G27" s="6"/>
      <c r="H27" s="6"/>
      <c r="I27" s="72" t="s">
        <v>57</v>
      </c>
      <c r="J27" s="72"/>
      <c r="K27" s="101">
        <v>58353.560112050072</v>
      </c>
      <c r="L27" s="34">
        <f t="shared" si="1"/>
        <v>0.23793483204147395</v>
      </c>
      <c r="M27" s="6"/>
      <c r="N27" s="6"/>
    </row>
    <row r="28" spans="1:14" x14ac:dyDescent="0.25">
      <c r="A28" s="1"/>
      <c r="B28" s="6"/>
      <c r="C28" s="26" t="s">
        <v>34</v>
      </c>
      <c r="D28" s="87"/>
      <c r="E28" s="34">
        <f t="shared" si="0"/>
        <v>0</v>
      </c>
      <c r="F28" s="73"/>
      <c r="G28" s="6"/>
      <c r="H28" s="6"/>
      <c r="I28" s="72" t="s">
        <v>58</v>
      </c>
      <c r="J28" s="72"/>
      <c r="K28" s="101">
        <v>36938.237558360037</v>
      </c>
      <c r="L28" s="34">
        <f t="shared" si="1"/>
        <v>0.1506145183341015</v>
      </c>
      <c r="M28" s="6"/>
      <c r="N28" s="6"/>
    </row>
    <row r="29" spans="1:14" x14ac:dyDescent="0.25">
      <c r="A29" s="1"/>
      <c r="B29" s="6"/>
      <c r="C29" s="26" t="s">
        <v>35</v>
      </c>
      <c r="D29" s="87"/>
      <c r="E29" s="34">
        <f t="shared" si="0"/>
        <v>0</v>
      </c>
      <c r="F29" s="73"/>
      <c r="G29" s="6"/>
      <c r="H29" s="6"/>
      <c r="I29" s="72" t="s">
        <v>59</v>
      </c>
      <c r="J29" s="72"/>
      <c r="K29" s="101">
        <v>56052.803590570031</v>
      </c>
      <c r="L29" s="34">
        <f t="shared" si="1"/>
        <v>0.22855356866258997</v>
      </c>
      <c r="M29" s="6"/>
      <c r="N29" s="6"/>
    </row>
    <row r="30" spans="1:14" x14ac:dyDescent="0.25">
      <c r="A30" s="1"/>
      <c r="B30" s="6"/>
      <c r="C30" s="25" t="s">
        <v>46</v>
      </c>
      <c r="D30" s="96">
        <f>SUM(D23:D29)</f>
        <v>245250.17884677998</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245250.17884678012</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122866.56030621001</v>
      </c>
      <c r="E34" s="34">
        <f>IF($D$36=0,,(D34/$D$36))</f>
        <v>0.50098459003763196</v>
      </c>
      <c r="F34" s="6"/>
      <c r="G34" s="6"/>
      <c r="H34" s="6"/>
      <c r="I34" s="12" t="s">
        <v>38</v>
      </c>
      <c r="J34" s="12"/>
      <c r="K34" s="87">
        <v>132632.07348996002</v>
      </c>
      <c r="L34" s="88">
        <f>IF($K$36=0,,(K34/$K$36))</f>
        <v>0.54080316725503896</v>
      </c>
      <c r="M34" s="7"/>
      <c r="N34" s="6"/>
    </row>
    <row r="35" spans="1:16" x14ac:dyDescent="0.25">
      <c r="A35" s="1"/>
      <c r="B35" s="6"/>
      <c r="C35" s="26" t="s">
        <v>11</v>
      </c>
      <c r="D35" s="87">
        <v>122383.61854057001</v>
      </c>
      <c r="E35" s="34">
        <f>IF($D$36=0,,(D35/$D$36))</f>
        <v>0.49901540996236798</v>
      </c>
      <c r="F35" s="6"/>
      <c r="G35" s="6"/>
      <c r="H35" s="6"/>
      <c r="I35" s="30" t="s">
        <v>39</v>
      </c>
      <c r="J35" s="30"/>
      <c r="K35" s="87">
        <v>112618.10535636998</v>
      </c>
      <c r="L35" s="88">
        <f>IF($K$36=0,,(K35/$K$36))</f>
        <v>0.45919683274496104</v>
      </c>
      <c r="M35" s="6"/>
      <c r="N35" s="6"/>
    </row>
    <row r="36" spans="1:16" x14ac:dyDescent="0.25">
      <c r="A36" s="1"/>
      <c r="B36" s="6"/>
      <c r="C36" s="25" t="s">
        <v>46</v>
      </c>
      <c r="D36" s="98">
        <f>SUM(D34:D35)</f>
        <v>245250.17884678004</v>
      </c>
      <c r="E36" s="42">
        <f>IF($D$36=0,,(D36/$D$36))</f>
        <v>1</v>
      </c>
      <c r="F36" s="6"/>
      <c r="G36" s="6"/>
      <c r="H36" s="6"/>
      <c r="I36" s="31" t="s">
        <v>46</v>
      </c>
      <c r="J36" s="32"/>
      <c r="K36" s="98">
        <f>SUM(K34:K35)</f>
        <v>245250.17884633</v>
      </c>
      <c r="L36" s="42">
        <f>IF($K$36=0,,(K36/$K$36))</f>
        <v>1</v>
      </c>
      <c r="M36" s="6"/>
      <c r="N36" s="6"/>
    </row>
    <row r="37" spans="1:16" x14ac:dyDescent="0.25">
      <c r="A37" s="1"/>
      <c r="B37" s="6"/>
      <c r="C37" s="6"/>
      <c r="D37" s="6"/>
      <c r="E37" s="6"/>
      <c r="F37" s="6"/>
      <c r="G37" s="6"/>
      <c r="H37" s="6"/>
      <c r="I37" s="6"/>
      <c r="J37" s="6"/>
      <c r="K37" s="7" t="s">
        <v>158</v>
      </c>
      <c r="L37" s="6"/>
      <c r="M37" s="6"/>
      <c r="N37" s="6"/>
    </row>
    <row r="38" spans="1:16" x14ac:dyDescent="0.25">
      <c r="A38" s="1"/>
      <c r="B38" s="6"/>
      <c r="C38" s="27" t="s">
        <v>103</v>
      </c>
      <c r="D38" s="95">
        <v>6.916666666666667</v>
      </c>
      <c r="E38" s="6"/>
      <c r="F38" s="6"/>
      <c r="G38" s="6"/>
      <c r="H38" s="6"/>
      <c r="I38" s="6"/>
      <c r="J38" s="6"/>
      <c r="K38" s="7"/>
      <c r="L38" s="6"/>
      <c r="M38" s="7" t="s">
        <v>158</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49163.899173885198</v>
      </c>
      <c r="E41" s="87">
        <v>45822.467727309602</v>
      </c>
      <c r="F41" s="87">
        <v>41864.9703187411</v>
      </c>
      <c r="G41" s="87">
        <v>37177.562001996004</v>
      </c>
      <c r="H41" s="87">
        <v>30800.209349313001</v>
      </c>
      <c r="I41" s="87">
        <v>22828.605468017602</v>
      </c>
      <c r="J41" s="87">
        <v>13956.629312472602</v>
      </c>
      <c r="K41" s="87">
        <v>3635.8354950449525</v>
      </c>
      <c r="L41" s="87">
        <v>0</v>
      </c>
      <c r="M41" s="96">
        <f>SUM(D41:L41)</f>
        <v>245250.17884678004</v>
      </c>
      <c r="N41" s="6" t="s">
        <v>158</v>
      </c>
    </row>
    <row r="42" spans="1:16" x14ac:dyDescent="0.25">
      <c r="A42" s="1"/>
      <c r="B42" s="6"/>
      <c r="C42" s="72" t="s">
        <v>80</v>
      </c>
      <c r="D42" s="34">
        <f>IF($M$41=0,,(D41/$M$41))</f>
        <v>0.20046427450150944</v>
      </c>
      <c r="E42" s="34">
        <f t="shared" ref="E42:M42" si="2">IF($M$41=0,,(E41/$M$41))</f>
        <v>0.18683969138280293</v>
      </c>
      <c r="F42" s="34">
        <f t="shared" si="2"/>
        <v>0.17070311840586352</v>
      </c>
      <c r="G42" s="34">
        <f t="shared" si="2"/>
        <v>0.1515903563325133</v>
      </c>
      <c r="H42" s="34">
        <f t="shared" si="2"/>
        <v>0.12558689862793299</v>
      </c>
      <c r="I42" s="34">
        <f t="shared" si="2"/>
        <v>9.3082930970173783E-2</v>
      </c>
      <c r="J42" s="34">
        <f t="shared" si="2"/>
        <v>5.6907723281180565E-2</v>
      </c>
      <c r="K42" s="34">
        <f t="shared" si="2"/>
        <v>1.4825006498023553E-2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163</v>
      </c>
      <c r="M44" s="28" t="s">
        <v>46</v>
      </c>
      <c r="N44" s="6"/>
    </row>
    <row r="45" spans="1:16" x14ac:dyDescent="0.25">
      <c r="A45" s="1"/>
      <c r="B45" s="6"/>
      <c r="C45" s="12" t="s">
        <v>54</v>
      </c>
      <c r="D45" s="87">
        <v>96703.751977019187</v>
      </c>
      <c r="E45" s="87">
        <v>53011.821753149947</v>
      </c>
      <c r="F45" s="87">
        <v>57955.448454320096</v>
      </c>
      <c r="G45" s="87">
        <v>25205.162126250019</v>
      </c>
      <c r="H45" s="87">
        <v>7886.4959905400001</v>
      </c>
      <c r="I45" s="87">
        <v>3774.7104562500026</v>
      </c>
      <c r="J45" s="87">
        <v>343.56913579000002</v>
      </c>
      <c r="K45" s="87">
        <v>197.63376283000002</v>
      </c>
      <c r="L45" s="87">
        <v>171.58519062999997</v>
      </c>
      <c r="M45" s="96">
        <f>SUM(D45:L45)</f>
        <v>245250.17884677922</v>
      </c>
      <c r="N45" s="6"/>
    </row>
    <row r="46" spans="1:16" x14ac:dyDescent="0.25">
      <c r="A46" s="1"/>
      <c r="B46" s="6"/>
      <c r="C46" s="12" t="s">
        <v>80</v>
      </c>
      <c r="D46" s="34">
        <f>IF($M$45=0,,(D45/$M$45))</f>
        <v>0.394306550281601</v>
      </c>
      <c r="E46" s="34">
        <f t="shared" ref="E46:L46" si="3">IF($M$45=0,,(E45/$M$45))</f>
        <v>0.21615405950944991</v>
      </c>
      <c r="F46" s="34">
        <f t="shared" si="3"/>
        <v>0.2363115441009645</v>
      </c>
      <c r="G46" s="34">
        <f t="shared" si="3"/>
        <v>0.10277326705640047</v>
      </c>
      <c r="H46" s="34">
        <f t="shared" si="3"/>
        <v>3.2156942872066614E-2</v>
      </c>
      <c r="I46" s="34">
        <f t="shared" si="3"/>
        <v>1.5391264846368427E-2</v>
      </c>
      <c r="J46" s="34">
        <f t="shared" si="3"/>
        <v>1.4008924984501066E-3</v>
      </c>
      <c r="K46" s="34">
        <f t="shared" si="3"/>
        <v>8.0584554009019622E-4</v>
      </c>
      <c r="L46" s="34">
        <f t="shared" si="3"/>
        <v>6.9963329460892391E-4</v>
      </c>
      <c r="M46" s="42">
        <f>IF($M$41=0,,(M45/$M$41))</f>
        <v>0.99999999999999667</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158</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38297.976736560027</v>
      </c>
      <c r="E53" s="87">
        <v>34463.990136259992</v>
      </c>
      <c r="F53" s="87">
        <v>31591.159604200111</v>
      </c>
      <c r="G53" s="87">
        <v>45057.413958269972</v>
      </c>
      <c r="H53" s="87">
        <v>95839.638411489606</v>
      </c>
      <c r="I53" s="90">
        <f>SUM(D53:H53)</f>
        <v>245250.17884677969</v>
      </c>
      <c r="J53" s="7"/>
      <c r="K53" s="6"/>
      <c r="L53" s="6"/>
      <c r="M53" s="6"/>
      <c r="N53" s="6"/>
    </row>
    <row r="54" spans="1:14" x14ac:dyDescent="0.25">
      <c r="A54" s="1"/>
      <c r="B54" s="6"/>
      <c r="C54" s="72" t="s">
        <v>80</v>
      </c>
      <c r="D54" s="34">
        <f>IF($I$53=0,,(D53/$I$53))</f>
        <v>0.15615881267302451</v>
      </c>
      <c r="E54" s="34">
        <f t="shared" ref="E54:I54" si="4">IF($I$53=0,,(E53/$I$53))</f>
        <v>0.14052585118721322</v>
      </c>
      <c r="F54" s="34">
        <f t="shared" si="4"/>
        <v>0.12881197376796499</v>
      </c>
      <c r="G54" s="34">
        <f t="shared" si="4"/>
        <v>0.18372020836086583</v>
      </c>
      <c r="H54" s="34">
        <f t="shared" si="4"/>
        <v>0.3907831540109315</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154</v>
      </c>
      <c r="D57" s="33" t="s">
        <v>73</v>
      </c>
      <c r="E57" s="33" t="s">
        <v>12</v>
      </c>
      <c r="F57" s="33" t="s">
        <v>84</v>
      </c>
      <c r="G57" s="33" t="s">
        <v>85</v>
      </c>
      <c r="H57" s="33" t="s">
        <v>46</v>
      </c>
      <c r="I57" s="6"/>
      <c r="J57" s="6"/>
      <c r="K57" s="6"/>
      <c r="L57" s="6"/>
      <c r="M57" s="6"/>
      <c r="N57" s="6"/>
    </row>
    <row r="58" spans="1:14" x14ac:dyDescent="0.25">
      <c r="A58" s="1"/>
      <c r="B58" s="6"/>
      <c r="C58" s="12" t="s">
        <v>54</v>
      </c>
      <c r="D58" s="87">
        <v>0.31003846000000002</v>
      </c>
      <c r="E58" s="23">
        <v>0</v>
      </c>
      <c r="F58" s="23">
        <v>0</v>
      </c>
      <c r="G58" s="23">
        <v>0</v>
      </c>
      <c r="H58" s="29">
        <f>SUM(D58:G58)</f>
        <v>0.31003846000000002</v>
      </c>
      <c r="I58" s="6"/>
      <c r="J58" s="6"/>
      <c r="K58" s="6"/>
      <c r="L58" s="6"/>
      <c r="M58" s="6"/>
      <c r="N58" s="6"/>
    </row>
    <row r="59" spans="1:14" x14ac:dyDescent="0.25">
      <c r="A59" s="1"/>
      <c r="B59" s="6"/>
      <c r="C59" s="12" t="s">
        <v>81</v>
      </c>
      <c r="D59" s="43">
        <f>IF($M$41=0,,(D58/$M$41))</f>
        <v>1.2641722075713406E-6</v>
      </c>
      <c r="E59" s="43">
        <f>IF($M$41=0,,(E58/$M$41))</f>
        <v>0</v>
      </c>
      <c r="F59" s="43">
        <f>IF($M$41=0,,(F58/$M$41))</f>
        <v>0</v>
      </c>
      <c r="G59" s="43">
        <f>IF($M$41=0,,(G58/$M$41))</f>
        <v>0</v>
      </c>
      <c r="H59" s="44">
        <f>IF($M$41=0,,(H58/$M$41))</f>
        <v>1.2641722075713406E-6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0.370692784944195</v>
      </c>
      <c r="E64" s="76"/>
      <c r="F64" s="6"/>
      <c r="G64" s="6"/>
      <c r="H64" s="6"/>
      <c r="I64" s="6"/>
      <c r="J64" s="6"/>
      <c r="K64" s="6"/>
      <c r="L64" s="6"/>
      <c r="M64" s="6"/>
      <c r="N64" s="6"/>
    </row>
    <row r="65" spans="1:14" x14ac:dyDescent="0.25">
      <c r="A65" s="1"/>
      <c r="B65" s="6"/>
      <c r="C65" s="72" t="s">
        <v>101</v>
      </c>
      <c r="D65" s="105">
        <v>0.58099999999999996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17032</v>
      </c>
      <c r="E71" s="83">
        <v>44126</v>
      </c>
      <c r="F71" s="84">
        <v>1.7500000000000002E-2</v>
      </c>
      <c r="G71" s="85" t="s">
        <v>11</v>
      </c>
      <c r="H71" s="82" t="s">
        <v>150</v>
      </c>
      <c r="I71" s="83">
        <v>44454</v>
      </c>
      <c r="J71" s="83">
        <v>44454</v>
      </c>
      <c r="K71" s="6"/>
      <c r="L71" s="6"/>
      <c r="M71" s="6"/>
      <c r="N71" s="6"/>
    </row>
    <row r="72" spans="1:14" x14ac:dyDescent="0.25">
      <c r="A72" s="1"/>
      <c r="B72" s="6"/>
      <c r="C72" s="71" t="s">
        <v>147</v>
      </c>
      <c r="D72" s="87">
        <v>30012</v>
      </c>
      <c r="E72" s="70">
        <v>43395</v>
      </c>
      <c r="F72" s="74">
        <v>2.2499999999999999E-2</v>
      </c>
      <c r="G72" s="36" t="s">
        <v>11</v>
      </c>
      <c r="H72" s="35" t="s">
        <v>150</v>
      </c>
      <c r="I72" s="70">
        <v>44825</v>
      </c>
      <c r="J72" s="70">
        <v>44825</v>
      </c>
      <c r="K72" s="6"/>
      <c r="L72" s="6"/>
      <c r="M72" s="6"/>
      <c r="N72" s="6"/>
    </row>
    <row r="73" spans="1:14" x14ac:dyDescent="0.25">
      <c r="A73" s="1"/>
      <c r="B73" s="6"/>
      <c r="C73" s="71" t="s">
        <v>155</v>
      </c>
      <c r="D73" s="87">
        <v>28165</v>
      </c>
      <c r="E73" s="70">
        <v>43504</v>
      </c>
      <c r="F73" s="74">
        <v>1.2500000000000001E-2</v>
      </c>
      <c r="G73" s="36" t="s">
        <v>11</v>
      </c>
      <c r="H73" s="35" t="s">
        <v>150</v>
      </c>
      <c r="I73" s="70">
        <v>45189</v>
      </c>
      <c r="J73" s="70">
        <v>45189</v>
      </c>
      <c r="K73" s="6"/>
      <c r="L73" s="6"/>
      <c r="M73" s="6"/>
      <c r="N73" s="6"/>
    </row>
    <row r="74" spans="1:14" x14ac:dyDescent="0.25">
      <c r="A74" s="1"/>
      <c r="B74" s="6"/>
      <c r="C74" s="71" t="s">
        <v>157</v>
      </c>
      <c r="D74" s="87">
        <v>18655</v>
      </c>
      <c r="E74" s="70">
        <v>43962</v>
      </c>
      <c r="F74" s="74">
        <v>1.4999999999999999E-2</v>
      </c>
      <c r="G74" s="36" t="s">
        <v>11</v>
      </c>
      <c r="H74" s="35" t="s">
        <v>150</v>
      </c>
      <c r="I74" s="70">
        <v>45553</v>
      </c>
      <c r="J74" s="70">
        <v>45553</v>
      </c>
      <c r="K74" s="6"/>
      <c r="L74" s="6"/>
      <c r="M74" s="6"/>
      <c r="N74" s="6"/>
    </row>
    <row r="75" spans="1:14" x14ac:dyDescent="0.25">
      <c r="A75" s="1"/>
      <c r="B75" s="6"/>
      <c r="C75" s="71" t="s">
        <v>160</v>
      </c>
      <c r="D75" s="87">
        <v>21157</v>
      </c>
      <c r="E75" s="70">
        <v>44102</v>
      </c>
      <c r="F75" s="74">
        <v>1.2500000000000001E-2</v>
      </c>
      <c r="G75" s="36" t="s">
        <v>11</v>
      </c>
      <c r="H75" s="35" t="s">
        <v>150</v>
      </c>
      <c r="I75" s="70">
        <v>45917</v>
      </c>
      <c r="J75" s="70">
        <v>45917</v>
      </c>
      <c r="K75" s="6"/>
      <c r="L75" s="6"/>
      <c r="M75" s="6"/>
      <c r="N75" s="6"/>
    </row>
    <row r="76" spans="1:14" x14ac:dyDescent="0.25">
      <c r="A76" s="1"/>
      <c r="B76" s="6"/>
      <c r="C76" s="71" t="s">
        <v>162</v>
      </c>
      <c r="D76" s="87">
        <v>17200</v>
      </c>
      <c r="E76" s="70">
        <v>44110</v>
      </c>
      <c r="F76" s="74">
        <v>1.4999999999999999E-2</v>
      </c>
      <c r="G76" s="36" t="s">
        <v>11</v>
      </c>
      <c r="H76" s="35" t="s">
        <v>150</v>
      </c>
      <c r="I76" s="70">
        <v>46281</v>
      </c>
      <c r="J76" s="70">
        <v>46281</v>
      </c>
      <c r="K76" s="6"/>
      <c r="L76" s="6"/>
      <c r="M76" s="6"/>
      <c r="N76" s="6"/>
    </row>
    <row r="77" spans="1:14" x14ac:dyDescent="0.25">
      <c r="A77" s="1"/>
      <c r="B77" s="6"/>
      <c r="C77" s="71" t="s">
        <v>167</v>
      </c>
      <c r="D77" s="87">
        <v>6800</v>
      </c>
      <c r="E77" s="70">
        <v>44127</v>
      </c>
      <c r="F77" s="74">
        <v>0.01</v>
      </c>
      <c r="G77" s="36" t="s">
        <v>11</v>
      </c>
      <c r="H77" s="35" t="s">
        <v>150</v>
      </c>
      <c r="I77" s="70">
        <v>46645</v>
      </c>
      <c r="J77" s="70">
        <v>46645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148</v>
      </c>
      <c r="D81" s="87">
        <v>4436.75</v>
      </c>
      <c r="E81" s="35" t="s">
        <v>89</v>
      </c>
      <c r="F81" s="70">
        <v>41709</v>
      </c>
      <c r="G81" s="74">
        <v>1.4999999999999999E-2</v>
      </c>
      <c r="H81" s="36" t="s">
        <v>11</v>
      </c>
      <c r="I81" s="35" t="s">
        <v>150</v>
      </c>
      <c r="J81" s="70">
        <v>44273</v>
      </c>
      <c r="K81" s="70">
        <v>44273</v>
      </c>
      <c r="L81" s="6"/>
      <c r="M81" s="6"/>
      <c r="N81" s="6"/>
    </row>
    <row r="82" spans="1:14" x14ac:dyDescent="0.25">
      <c r="A82" s="1"/>
      <c r="B82" s="6"/>
      <c r="C82" s="72" t="s">
        <v>149</v>
      </c>
      <c r="D82" s="87">
        <v>4635.5</v>
      </c>
      <c r="E82" s="35" t="s">
        <v>89</v>
      </c>
      <c r="F82" s="70">
        <v>42110</v>
      </c>
      <c r="G82" s="74">
        <v>2.5000000000000001E-3</v>
      </c>
      <c r="H82" s="36" t="s">
        <v>11</v>
      </c>
      <c r="I82" s="35" t="s">
        <v>150</v>
      </c>
      <c r="J82" s="70">
        <v>44673</v>
      </c>
      <c r="K82" s="70">
        <v>44673</v>
      </c>
      <c r="L82" s="6"/>
      <c r="M82" s="6"/>
      <c r="N82" s="6"/>
    </row>
    <row r="83" spans="1:14" x14ac:dyDescent="0.25">
      <c r="A83" s="1"/>
      <c r="B83" s="6"/>
      <c r="C83" s="72" t="s">
        <v>151</v>
      </c>
      <c r="D83" s="87">
        <v>4632.5</v>
      </c>
      <c r="E83" s="35" t="s">
        <v>89</v>
      </c>
      <c r="F83" s="70">
        <v>42465</v>
      </c>
      <c r="G83" s="74">
        <v>2.5000000000000001E-3</v>
      </c>
      <c r="H83" s="36" t="s">
        <v>11</v>
      </c>
      <c r="I83" s="35" t="s">
        <v>152</v>
      </c>
      <c r="J83" s="70">
        <v>45028</v>
      </c>
      <c r="K83" s="70">
        <v>45028</v>
      </c>
      <c r="L83" s="6"/>
      <c r="M83" s="6"/>
      <c r="N83" s="6"/>
    </row>
    <row r="84" spans="1:14" x14ac:dyDescent="0.25">
      <c r="A84" s="1"/>
      <c r="B84" s="6"/>
      <c r="C84" s="72" t="s">
        <v>156</v>
      </c>
      <c r="D84" s="87">
        <v>4768.5</v>
      </c>
      <c r="E84" s="35" t="s">
        <v>89</v>
      </c>
      <c r="F84" s="70">
        <v>42801</v>
      </c>
      <c r="G84" s="74">
        <v>3.7499999999999999E-3</v>
      </c>
      <c r="H84" s="36" t="s">
        <v>11</v>
      </c>
      <c r="I84" s="35" t="s">
        <v>152</v>
      </c>
      <c r="J84" s="70">
        <v>45365</v>
      </c>
      <c r="K84" s="70">
        <v>45365</v>
      </c>
      <c r="L84" s="6"/>
      <c r="M84" s="6"/>
      <c r="N84" s="6"/>
    </row>
    <row r="85" spans="1:14" x14ac:dyDescent="0.25">
      <c r="A85" s="1"/>
      <c r="B85" s="6"/>
      <c r="C85" s="72" t="s">
        <v>159</v>
      </c>
      <c r="D85" s="87">
        <v>5032</v>
      </c>
      <c r="E85" s="35" t="s">
        <v>89</v>
      </c>
      <c r="F85" s="70">
        <v>43179</v>
      </c>
      <c r="G85" s="74">
        <v>6.2500000000000003E-3</v>
      </c>
      <c r="H85" s="36" t="s">
        <v>11</v>
      </c>
      <c r="I85" s="35" t="s">
        <v>152</v>
      </c>
      <c r="J85" s="70">
        <v>45743</v>
      </c>
      <c r="K85" s="70">
        <v>45743</v>
      </c>
      <c r="L85" s="6"/>
      <c r="M85" s="6"/>
      <c r="N85" s="6"/>
    </row>
    <row r="86" spans="1:14" ht="15.75" customHeight="1" x14ac:dyDescent="0.25">
      <c r="A86" s="1"/>
      <c r="B86" s="6"/>
      <c r="C86" s="72" t="s">
        <v>161</v>
      </c>
      <c r="D86" s="87">
        <v>5124.25</v>
      </c>
      <c r="E86" s="35" t="s">
        <v>89</v>
      </c>
      <c r="F86" s="70">
        <v>43487</v>
      </c>
      <c r="G86" s="74">
        <v>6.2500000000000003E-3</v>
      </c>
      <c r="H86" s="36" t="s">
        <v>11</v>
      </c>
      <c r="I86" s="35" t="s">
        <v>152</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19102.5</v>
      </c>
      <c r="E89" s="6"/>
      <c r="F89" s="6"/>
      <c r="G89" s="6"/>
      <c r="H89" s="7"/>
      <c r="I89" s="6"/>
      <c r="J89" s="6"/>
      <c r="K89" s="6"/>
      <c r="L89" s="6"/>
      <c r="M89" s="6"/>
      <c r="N89" s="6"/>
    </row>
    <row r="90" spans="1:14" x14ac:dyDescent="0.25">
      <c r="A90" s="1"/>
      <c r="B90" s="6"/>
      <c r="C90" s="12" t="s">
        <v>22</v>
      </c>
      <c r="D90" s="107">
        <f>SUM(D71:D77)+SUM(D81:D86)+D89+D91</f>
        <v>186869.13775299999</v>
      </c>
      <c r="E90" s="100"/>
      <c r="F90" s="7"/>
      <c r="G90" s="7"/>
      <c r="H90" s="6"/>
      <c r="I90" s="7"/>
      <c r="J90" s="6"/>
      <c r="K90" s="6"/>
      <c r="L90" s="6"/>
      <c r="M90" s="6"/>
      <c r="N90" s="6"/>
    </row>
    <row r="91" spans="1:14" x14ac:dyDescent="0.25">
      <c r="A91" s="1"/>
      <c r="B91" s="6"/>
      <c r="C91" s="12" t="s">
        <v>60</v>
      </c>
      <c r="D91" s="87">
        <v>116.137753</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2020</v>
      </c>
      <c r="E93" s="33">
        <v>2021</v>
      </c>
      <c r="F93" s="33">
        <v>2022</v>
      </c>
      <c r="G93" s="33">
        <v>2023</v>
      </c>
      <c r="H93" s="33">
        <v>2024</v>
      </c>
      <c r="I93" s="33" t="s">
        <v>164</v>
      </c>
      <c r="J93" s="33" t="s">
        <v>166</v>
      </c>
      <c r="K93" s="33" t="s">
        <v>165</v>
      </c>
      <c r="L93" s="33" t="s">
        <v>46</v>
      </c>
      <c r="M93" s="6"/>
      <c r="N93" s="6"/>
    </row>
    <row r="94" spans="1:14" x14ac:dyDescent="0.25">
      <c r="A94" s="1"/>
      <c r="B94" s="6"/>
      <c r="C94" s="12" t="s">
        <v>23</v>
      </c>
      <c r="D94" s="87">
        <v>509.33775300000002</v>
      </c>
      <c r="E94" s="87">
        <v>22311.25</v>
      </c>
      <c r="F94" s="87">
        <v>35197.25</v>
      </c>
      <c r="G94" s="87">
        <v>39715.949999999997</v>
      </c>
      <c r="H94" s="87">
        <v>26958.7</v>
      </c>
      <c r="I94" s="87">
        <v>61976.65</v>
      </c>
      <c r="J94" s="87">
        <v>200</v>
      </c>
      <c r="K94" s="87">
        <v>0</v>
      </c>
      <c r="L94" s="29">
        <f>SUM(D94:K94)</f>
        <v>186869.13775299999</v>
      </c>
      <c r="M94" s="6"/>
      <c r="N94" s="6"/>
    </row>
    <row r="95" spans="1:14" x14ac:dyDescent="0.25">
      <c r="A95" s="1"/>
      <c r="B95" s="6"/>
      <c r="C95" s="12" t="s">
        <v>82</v>
      </c>
      <c r="D95" s="34">
        <f>IF($L$94=0,,(D94/$L$94))</f>
        <v>2.7256386962797078E-3</v>
      </c>
      <c r="E95" s="34">
        <f t="shared" ref="E95:L95" si="5">IF($L$94=0,,(E94/$L$94))</f>
        <v>0.11939504975664081</v>
      </c>
      <c r="F95" s="34">
        <f t="shared" si="5"/>
        <v>0.1883523968870828</v>
      </c>
      <c r="G95" s="34">
        <f t="shared" si="5"/>
        <v>0.21253348989331652</v>
      </c>
      <c r="H95" s="34">
        <f t="shared" si="5"/>
        <v>0.14426512758695065</v>
      </c>
      <c r="I95" s="34">
        <f t="shared" si="5"/>
        <v>0.33165802949184436</v>
      </c>
      <c r="J95" s="34">
        <f t="shared" si="5"/>
        <v>1.0702676878851774E-3</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176676.88775299999</v>
      </c>
      <c r="E98" s="34">
        <f>IF($D$100=0,,(D98/$D$100))</f>
        <v>0.94545782079076146</v>
      </c>
      <c r="F98" s="6"/>
      <c r="G98" s="6"/>
      <c r="H98" s="6"/>
      <c r="I98" s="6"/>
      <c r="J98" s="6"/>
      <c r="K98" s="6"/>
      <c r="L98" s="6"/>
      <c r="M98" s="6"/>
      <c r="N98" s="6"/>
    </row>
    <row r="99" spans="1:14" x14ac:dyDescent="0.25">
      <c r="A99" s="1"/>
      <c r="B99" s="6"/>
      <c r="C99" s="12" t="s">
        <v>37</v>
      </c>
      <c r="D99" s="87">
        <v>10192.25</v>
      </c>
      <c r="E99" s="34">
        <f>IF($D$100=0,,(D99/$D$100))</f>
        <v>5.4542179209238491E-2</v>
      </c>
      <c r="F99" s="6"/>
      <c r="G99" s="6"/>
      <c r="H99" s="6"/>
      <c r="I99" s="6"/>
      <c r="J99" s="7"/>
      <c r="K99" s="6"/>
      <c r="L99" s="6"/>
      <c r="M99" s="6"/>
      <c r="N99" s="6"/>
    </row>
    <row r="100" spans="1:14" x14ac:dyDescent="0.25">
      <c r="A100" s="1"/>
      <c r="B100" s="6"/>
      <c r="C100" s="21" t="s">
        <v>46</v>
      </c>
      <c r="D100" s="99">
        <f>SUM(D98:D99)</f>
        <v>186869.13775299999</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256140.17884677998</v>
      </c>
      <c r="E105" s="109">
        <v>152277.13775299999</v>
      </c>
      <c r="F105" s="6"/>
      <c r="G105" s="6"/>
      <c r="H105" s="6"/>
      <c r="I105" s="6"/>
      <c r="J105" s="6"/>
      <c r="K105" s="6"/>
      <c r="L105" s="6"/>
      <c r="M105" s="6"/>
      <c r="N105" s="6"/>
    </row>
    <row r="106" spans="1:14" x14ac:dyDescent="0.25">
      <c r="B106" s="6"/>
      <c r="C106" s="48" t="s">
        <v>89</v>
      </c>
      <c r="D106" s="102"/>
      <c r="E106" s="109">
        <v>28722.7</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5869.3</v>
      </c>
      <c r="F108" s="6"/>
      <c r="G108" s="6"/>
      <c r="H108" s="6"/>
      <c r="I108" s="6"/>
      <c r="J108" s="6"/>
      <c r="K108" s="6"/>
      <c r="L108" s="6"/>
      <c r="M108" s="6"/>
      <c r="N108" s="6"/>
    </row>
    <row r="109" spans="1:14" x14ac:dyDescent="0.25">
      <c r="B109" s="6"/>
      <c r="C109" s="78" t="s">
        <v>46</v>
      </c>
      <c r="D109" s="79">
        <f>SUM(D105:D108)</f>
        <v>256140.17884677998</v>
      </c>
      <c r="E109" s="80">
        <f>SUM(E105:E108)</f>
        <v>186869.13775299999</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122866.56030621001</v>
      </c>
      <c r="E122" s="109">
        <f>+D99</f>
        <v>10192.25</v>
      </c>
      <c r="F122" s="6"/>
      <c r="G122" s="6"/>
      <c r="H122" s="6"/>
      <c r="I122" s="6"/>
      <c r="J122" s="6"/>
      <c r="K122" s="6"/>
      <c r="L122" s="6"/>
      <c r="M122" s="6"/>
      <c r="N122" s="6"/>
    </row>
    <row r="123" spans="2:14" x14ac:dyDescent="0.25">
      <c r="B123" s="6"/>
      <c r="C123" s="48" t="s">
        <v>11</v>
      </c>
      <c r="D123" s="102">
        <f>+D35+D18</f>
        <v>133273.61854057002</v>
      </c>
      <c r="E123" s="109">
        <f>+D98</f>
        <v>176676.88775299999</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256140.17884678004</v>
      </c>
      <c r="E125" s="94">
        <f>SUM(E122:E124)</f>
        <v>186869.13775299999</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2020-11-30T20:36:51Z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