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11 November\"/>
    </mc:Choice>
  </mc:AlternateContent>
  <xr:revisionPtr revIDLastSave="0" documentId="13_ncr:1_{F9F05211-BC86-40A2-B33D-17873C3324D2}"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<sst xmlns="http://schemas.openxmlformats.org/spreadsheetml/2006/main" count="266" uniqueCount="169">
  <si>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</si>
  <si>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</si>
  <si>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</si>
  <si>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</si>
  <si>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</si>
  <si>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</si>
  <si>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</si>
  <si>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</si>
  <si>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</si>
  <si>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</si>
  <si>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</si>
  <si>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</si>
  <si>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</si>
  <si>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</si>
  <si>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</si>
  <si>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</si>
  <si>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</si>
  <si>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</si>
  <si>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</si>
  <si>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</si>
  <si>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</si>
  <si>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</si>
  <si>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</si>
  <si>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</si>
  <si>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</si>
  <si>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</si>
  <si>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</si>
  <si>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</si>
  <si>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</si>
  <si>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</si>
  <si>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</si>
  <si>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</si>
  <si>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</si>
  <si>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</si>
  <si>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</si>
  <si>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</si>
  <si>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</si>
  <si>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</si>
  <si>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</si>
  <si>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</si>
  <si>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</si>
  <si>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</si>
  <si>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</si>
  <si>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</si>
  <si>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</si>
  <si>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</si>
  <si>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</si>
  <si>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</si>
  <si>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</si>
  <si>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</si>
  <si>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</si>
  <si>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</si>
  <si>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</si>
  <si>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</si>
  <si>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</si>
  <si>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</si>
  <si>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</si>
  <si>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</si>
  <si>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</si>
  <si>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</si>
  <si>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</si>
  <si>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</si>
  <si>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</si>
  <si>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</si>
  <si>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</si>
  <si>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</si>
  <si>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</si>
  <si>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</si>
  <si>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</si>
  <si>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</si>
  <si>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</si>
  <si>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</si>
  <si>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</si>
  <si>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</si>
  <si>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</si>
  <si>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</si>
  <si>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</si>
  <si>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</si>
  <si>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</si>
  <si>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</si>
  <si>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</si>
  <si>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</si>
  <si>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</si>
  <si>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</si>
  <si>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</si>
  <si>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</si>
  <si>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</si>
  <si>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</si>
  <si>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</si>
  <si>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</si>
  <si>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</si>
  <si>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</si>
  <si>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</si>
  <si>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</si>
  <si>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</si>
  <si>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</si>
  <si>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</si>
  <si>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</si>
  <si>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</si>
  <si>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</si>
  <si>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</si>
  <si>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</si>
  <si>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</si>
  <si>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</si>
  <si>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</si>
  <si>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</si>
  <si>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</si>
  <si>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</si>
  <si>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</si>
  <si>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</si>
  <si>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</si>
  <si>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</si>
  <si>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</si>
  <si>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</si>
  <si>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</si>
  <si>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</si>
  <si>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</si>
  <si>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</si>
  <si>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</si>
  <si>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</si>
  <si>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</si>
  <si>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</si>
  <si>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</si>
  <si>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</si>
  <si>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</si>
  <si>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</si>
  <si>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</si>
  <si>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</si>
  <si>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</si>
  <si>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</si>
  <si>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</si>
  <si>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</si>
  <si>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</si>
  <si>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</si>
  <si>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</si>
  <si>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</si>
  <si>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</si>
  <si>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</si>
  <si>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</si>
  <si>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</si>
  <si>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</si>
  <si>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</si>
  <si>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</si>
  <si>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</si>
  <si>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</si>
  <si>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</si>
  <si>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</si>
  <si>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</si>
  <si>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</si>
  <si>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</si>
  <si>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</si>
  <si>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</si>
  <si>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</si>
  <si>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</si>
  <si>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</si>
  <si>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</si>
  <si>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</si>
  <si>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</si>
  <si>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</si>
  <si>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</si>
  <si>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</si>
  <si>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</si>
  <si>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</si>
  <si>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</si>
  <si>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</si>
  <si>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</si>
  <si>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</si>
  <si>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SE0014694659</t>
  </si>
  <si>
    <t>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</si>
</sst>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246877.83170554999</v>
      </c>
      <c r="E17" s="6"/>
      <c r="F17" s="7"/>
      <c r="G17" s="6"/>
      <c r="H17" s="6"/>
      <c r="I17" s="12" t="s">
        <v>42</v>
      </c>
      <c r="J17" s="12"/>
      <c r="K17" s="87">
        <v>416420</v>
      </c>
      <c r="L17" s="6"/>
      <c r="M17" s="6"/>
      <c r="N17" s="6"/>
    </row>
    <row r="18" spans="1:14" x14ac:dyDescent="0.25">
      <c r="A18" s="1"/>
      <c r="B18" s="6"/>
      <c r="C18" s="12" t="s">
        <v>61</v>
      </c>
      <c r="D18" s="87">
        <v>10890</v>
      </c>
      <c r="E18" s="6"/>
      <c r="F18" s="7"/>
      <c r="G18" s="6"/>
      <c r="H18" s="6"/>
      <c r="I18" s="12" t="s">
        <v>43</v>
      </c>
      <c r="J18" s="12"/>
      <c r="K18" s="87">
        <v>184233</v>
      </c>
      <c r="L18" s="6"/>
      <c r="M18" s="6"/>
      <c r="N18" s="6"/>
    </row>
    <row r="19" spans="1:14" x14ac:dyDescent="0.25">
      <c r="A19" s="1"/>
      <c r="B19" s="6"/>
      <c r="C19" s="12" t="s">
        <v>28</v>
      </c>
      <c r="D19" s="87"/>
      <c r="E19" s="6"/>
      <c r="F19" s="6"/>
      <c r="G19" s="6"/>
      <c r="H19" s="6"/>
      <c r="I19" s="12" t="s">
        <v>48</v>
      </c>
      <c r="J19" s="12"/>
      <c r="K19" s="87">
        <v>183681</v>
      </c>
      <c r="L19" s="6"/>
      <c r="M19" s="6"/>
      <c r="N19" s="6"/>
    </row>
    <row r="20" spans="1:14" x14ac:dyDescent="0.25">
      <c r="A20" s="1"/>
      <c r="B20" s="6"/>
      <c r="C20" s="21" t="s">
        <v>23</v>
      </c>
      <c r="D20" s="96">
        <f>SUM(D17:D19)</f>
        <v>257767.83170554999</v>
      </c>
      <c r="E20" s="6"/>
      <c r="F20" s="6"/>
      <c r="G20" s="6"/>
      <c r="H20" s="6"/>
      <c r="I20" s="12" t="s">
        <v>44</v>
      </c>
      <c r="J20" s="12"/>
      <c r="K20" s="87">
        <v>592857.76789191202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183408.71992956</v>
      </c>
      <c r="E23" s="34">
        <f>IF($D$30=0,,(D23/$D$30))</f>
        <v>0.74291287582398524</v>
      </c>
      <c r="F23" s="87">
        <v>570423.78219500382</v>
      </c>
      <c r="G23" s="6"/>
      <c r="H23" s="6"/>
      <c r="I23" s="72" t="s">
        <v>65</v>
      </c>
      <c r="J23" s="72"/>
      <c r="K23" s="101">
        <v>34355.812268400019</v>
      </c>
      <c r="L23" s="34">
        <f>IF($K$31=0,,(K23/$K$31))</f>
        <v>0.13916118766538765</v>
      </c>
      <c r="M23" s="6"/>
      <c r="N23" s="6"/>
    </row>
    <row r="24" spans="1:14" x14ac:dyDescent="0.25">
      <c r="A24" s="1"/>
      <c r="B24" s="6"/>
      <c r="C24" s="26" t="s">
        <v>31</v>
      </c>
      <c r="D24" s="87">
        <v>63469.111775990001</v>
      </c>
      <c r="E24" s="34">
        <f t="shared" ref="E24:E30" si="0">IF($D$30=0,,(D24/$D$30))</f>
        <v>0.25708712417601476</v>
      </c>
      <c r="F24" s="87">
        <v>670949.21</v>
      </c>
      <c r="G24" s="6"/>
      <c r="H24" s="6"/>
      <c r="I24" s="72" t="s">
        <v>63</v>
      </c>
      <c r="J24" s="72"/>
      <c r="K24" s="101">
        <v>22652.309518839982</v>
      </c>
      <c r="L24" s="34">
        <f t="shared" ref="L24:L31" si="1">IF($K$31=0,,(K24/$K$31))</f>
        <v>9.1755138006304651E-2</v>
      </c>
      <c r="M24" s="6"/>
      <c r="N24" s="6"/>
    </row>
    <row r="25" spans="1:14" x14ac:dyDescent="0.25">
      <c r="A25" s="1"/>
      <c r="B25" s="6"/>
      <c r="C25" s="26" t="s">
        <v>32</v>
      </c>
      <c r="D25" s="87" t="s">
        <v>158</v>
      </c>
      <c r="E25" s="34">
        <v>0</v>
      </c>
      <c r="F25" s="73"/>
      <c r="G25" s="6"/>
      <c r="H25" s="6"/>
      <c r="I25" s="72" t="s">
        <v>64</v>
      </c>
      <c r="J25" s="72"/>
      <c r="K25" s="101">
        <v>9419.4760370099921</v>
      </c>
      <c r="L25" s="34">
        <f t="shared" si="1"/>
        <v>3.8154402004974511E-2</v>
      </c>
      <c r="M25" s="6"/>
      <c r="N25" s="6"/>
    </row>
    <row r="26" spans="1:14" x14ac:dyDescent="0.25">
      <c r="A26" s="1"/>
      <c r="B26" s="6"/>
      <c r="C26" s="26" t="s">
        <v>62</v>
      </c>
      <c r="D26" s="87"/>
      <c r="E26" s="34">
        <f t="shared" si="0"/>
        <v>0</v>
      </c>
      <c r="F26" s="73"/>
      <c r="G26" s="6"/>
      <c r="H26" s="6"/>
      <c r="I26" s="72" t="s">
        <v>56</v>
      </c>
      <c r="J26" s="72"/>
      <c r="K26" s="101">
        <v>28072.483045669982</v>
      </c>
      <c r="L26" s="34">
        <f t="shared" si="1"/>
        <v>0.11371001945266561</v>
      </c>
      <c r="M26" s="6"/>
      <c r="N26" s="6"/>
    </row>
    <row r="27" spans="1:14" x14ac:dyDescent="0.25">
      <c r="A27" s="1"/>
      <c r="B27" s="6"/>
      <c r="C27" s="26" t="s">
        <v>33</v>
      </c>
      <c r="D27" s="87"/>
      <c r="E27" s="34">
        <f t="shared" si="0"/>
        <v>0</v>
      </c>
      <c r="F27" s="73"/>
      <c r="G27" s="6"/>
      <c r="H27" s="6"/>
      <c r="I27" s="72" t="s">
        <v>57</v>
      </c>
      <c r="J27" s="72"/>
      <c r="K27" s="101">
        <v>58801.735615279984</v>
      </c>
      <c r="L27" s="34">
        <f t="shared" si="1"/>
        <v>0.23818151354072389</v>
      </c>
      <c r="M27" s="6"/>
      <c r="N27" s="6"/>
    </row>
    <row r="28" spans="1:14" x14ac:dyDescent="0.25">
      <c r="A28" s="1"/>
      <c r="B28" s="6"/>
      <c r="C28" s="26" t="s">
        <v>34</v>
      </c>
      <c r="D28" s="87"/>
      <c r="E28" s="34">
        <f t="shared" si="0"/>
        <v>0</v>
      </c>
      <c r="F28" s="73"/>
      <c r="G28" s="6"/>
      <c r="H28" s="6"/>
      <c r="I28" s="72" t="s">
        <v>58</v>
      </c>
      <c r="J28" s="72"/>
      <c r="K28" s="101">
        <v>37132.809477489922</v>
      </c>
      <c r="L28" s="34">
        <f t="shared" si="1"/>
        <v>0.15040965493320624</v>
      </c>
      <c r="M28" s="6"/>
      <c r="N28" s="6"/>
    </row>
    <row r="29" spans="1:14" x14ac:dyDescent="0.25">
      <c r="A29" s="1"/>
      <c r="B29" s="6"/>
      <c r="C29" s="26" t="s">
        <v>35</v>
      </c>
      <c r="D29" s="87"/>
      <c r="E29" s="34">
        <f t="shared" si="0"/>
        <v>0</v>
      </c>
      <c r="F29" s="73"/>
      <c r="G29" s="6"/>
      <c r="H29" s="6"/>
      <c r="I29" s="72" t="s">
        <v>59</v>
      </c>
      <c r="J29" s="72"/>
      <c r="K29" s="101">
        <v>56443.205742860009</v>
      </c>
      <c r="L29" s="34">
        <f t="shared" si="1"/>
        <v>0.22862808439673749</v>
      </c>
      <c r="M29" s="6"/>
      <c r="N29" s="6"/>
    </row>
    <row r="30" spans="1:14" x14ac:dyDescent="0.25">
      <c r="A30" s="1"/>
      <c r="B30" s="6"/>
      <c r="C30" s="25" t="s">
        <v>46</v>
      </c>
      <c r="D30" s="96">
        <f>SUM(D23:D29)</f>
        <v>246877.83170554999</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246877.83170554988</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121916.84332208001</v>
      </c>
      <c r="E34" s="34">
        <f>IF($D$36=0,,(D34/$D$36))</f>
        <v>0.49383471363070636</v>
      </c>
      <c r="F34" s="6"/>
      <c r="G34" s="6"/>
      <c r="H34" s="6"/>
      <c r="I34" s="12" t="s">
        <v>38</v>
      </c>
      <c r="J34" s="12"/>
      <c r="K34" s="87">
        <v>134131.7481697</v>
      </c>
      <c r="L34" s="88">
        <f>IF($K$36=0,,(K34/$K$36))</f>
        <v>0.54331224169887515</v>
      </c>
      <c r="M34" s="7"/>
      <c r="N34" s="6"/>
    </row>
    <row r="35" spans="1:16" x14ac:dyDescent="0.25">
      <c r="A35" s="1"/>
      <c r="B35" s="6"/>
      <c r="C35" s="26" t="s">
        <v>11</v>
      </c>
      <c r="D35" s="87">
        <v>124960.98838347</v>
      </c>
      <c r="E35" s="34">
        <f>IF($D$36=0,,(D35/$D$36))</f>
        <v>0.50616528636929359</v>
      </c>
      <c r="F35" s="6"/>
      <c r="G35" s="6"/>
      <c r="H35" s="6"/>
      <c r="I35" s="30" t="s">
        <v>39</v>
      </c>
      <c r="J35" s="30"/>
      <c r="K35" s="87">
        <v>112746.08353584999</v>
      </c>
      <c r="L35" s="88">
        <f>IF($K$36=0,,(K35/$K$36))</f>
        <v>0.45668775830112485</v>
      </c>
      <c r="M35" s="6"/>
      <c r="N35" s="6"/>
    </row>
    <row r="36" spans="1:16" x14ac:dyDescent="0.25">
      <c r="A36" s="1"/>
      <c r="B36" s="6"/>
      <c r="C36" s="25" t="s">
        <v>46</v>
      </c>
      <c r="D36" s="98">
        <f>SUM(D34:D35)</f>
        <v>246877.83170555002</v>
      </c>
      <c r="E36" s="42">
        <f>IF($D$36=0,,(D36/$D$36))</f>
        <v>1</v>
      </c>
      <c r="F36" s="6"/>
      <c r="G36" s="6"/>
      <c r="H36" s="6"/>
      <c r="I36" s="31" t="s">
        <v>46</v>
      </c>
      <c r="J36" s="32"/>
      <c r="K36" s="98">
        <f>SUM(K34:K35)</f>
        <v>246877.83170554999</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6.916666666666667</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49404.086209081295</v>
      </c>
      <c r="E41" s="87">
        <v>46062.168509674302</v>
      </c>
      <c r="F41" s="87">
        <v>42102.2159480064</v>
      </c>
      <c r="G41" s="87">
        <v>37394.540765436897</v>
      </c>
      <c r="H41" s="87">
        <v>31009.095171422199</v>
      </c>
      <c r="I41" s="87">
        <v>23023.734364943903</v>
      </c>
      <c r="J41" s="87">
        <v>14151.4640012038</v>
      </c>
      <c r="K41" s="87">
        <v>3730.526735781189</v>
      </c>
      <c r="L41" s="87">
        <v>0</v>
      </c>
      <c r="M41" s="96">
        <f>SUM(D41:L41)</f>
        <v>246877.83170554999</v>
      </c>
      <c r="N41" s="6" t="s">
        <v>158</v>
      </c>
    </row>
    <row r="42" spans="1:16" x14ac:dyDescent="0.25">
      <c r="A42" s="1"/>
      <c r="B42" s="6"/>
      <c r="C42" s="72" t="s">
        <v>80</v>
      </c>
      <c r="D42" s="34">
        <f>IF($M$41=0,,(D41/$M$41))</f>
        <v>0.2001155221907705</v>
      </c>
      <c r="E42" s="34">
        <f t="shared" ref="E42:M42" si="2">IF($M$41=0,,(E41/$M$41))</f>
        <v>0.18657879563934451</v>
      </c>
      <c r="F42" s="34">
        <f t="shared" si="2"/>
        <v>0.17053866544899629</v>
      </c>
      <c r="G42" s="34">
        <f t="shared" si="2"/>
        <v>0.15146982014179866</v>
      </c>
      <c r="H42" s="34">
        <f t="shared" si="2"/>
        <v>0.12560502073919136</v>
      </c>
      <c r="I42" s="34">
        <f t="shared" si="2"/>
        <v>9.3259626455259051E-2</v>
      </c>
      <c r="J42" s="34">
        <f t="shared" si="2"/>
        <v>5.7321728335990016E-2</v>
      </c>
      <c r="K42" s="34">
        <f t="shared" si="2"/>
        <v>1.5110821048649562E-2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163</v>
      </c>
      <c r="M44" s="28" t="s">
        <v>46</v>
      </c>
      <c r="N44" s="6"/>
    </row>
    <row r="45" spans="1:16" x14ac:dyDescent="0.25">
      <c r="A45" s="1"/>
      <c r="B45" s="6"/>
      <c r="C45" s="12" t="s">
        <v>54</v>
      </c>
      <c r="D45" s="87">
        <v>34310.260646588853</v>
      </c>
      <c r="E45" s="87">
        <v>112557.62620154013</v>
      </c>
      <c r="F45" s="87">
        <v>59804.384456590044</v>
      </c>
      <c r="G45" s="87">
        <v>27032.355110730012</v>
      </c>
      <c r="H45" s="87">
        <v>8361.049746309991</v>
      </c>
      <c r="I45" s="87">
        <v>4070.2040325200019</v>
      </c>
      <c r="J45" s="87">
        <v>367.44724885000005</v>
      </c>
      <c r="K45" s="87">
        <v>199.49211894999999</v>
      </c>
      <c r="L45" s="87">
        <v>175.01214347000001</v>
      </c>
      <c r="M45" s="96">
        <f>SUM(D45:L45)</f>
        <v>246877.83170554903</v>
      </c>
      <c r="N45" s="6"/>
    </row>
    <row r="46" spans="1:16" x14ac:dyDescent="0.25">
      <c r="A46" s="1"/>
      <c r="B46" s="6"/>
      <c r="C46" s="12" t="s">
        <v>80</v>
      </c>
      <c r="D46" s="34">
        <f>IF($M$45=0,,(D45/$M$45))</f>
        <v>0.13897667688328805</v>
      </c>
      <c r="E46" s="34">
        <f t="shared" ref="E46:L46" si="3">IF($M$45=0,,(E45/$M$45))</f>
        <v>0.45592439557630071</v>
      </c>
      <c r="F46" s="34">
        <f t="shared" si="3"/>
        <v>0.24224282935180133</v>
      </c>
      <c r="G46" s="34">
        <f t="shared" si="3"/>
        <v>0.1094968913327604</v>
      </c>
      <c r="H46" s="34">
        <f t="shared" si="3"/>
        <v>3.3867154813163651E-2</v>
      </c>
      <c r="I46" s="34">
        <f t="shared" si="3"/>
        <v>1.6486713304313734E-2</v>
      </c>
      <c r="J46" s="34">
        <f t="shared" si="3"/>
        <v>1.4883768474127481E-3</v>
      </c>
      <c r="K46" s="34">
        <f t="shared" si="3"/>
        <v>8.0806007397186659E-4</v>
      </c>
      <c r="L46" s="34">
        <f t="shared" si="3"/>
        <v>7.0890181698750842E-4</v>
      </c>
      <c r="M46" s="42">
        <f>IF($M$41=0,,(M45/$M$41))</f>
        <v>0.99999999999999611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38023.500290000004</v>
      </c>
      <c r="E53" s="87">
        <v>34676.096599999997</v>
      </c>
      <c r="F53" s="87">
        <v>31267.924849999999</v>
      </c>
      <c r="G53" s="87">
        <v>45916.444309999999</v>
      </c>
      <c r="H53" s="87">
        <v>96993.865650000007</v>
      </c>
      <c r="I53" s="90">
        <f>SUM(D53:H53)</f>
        <v>246877.83169999998</v>
      </c>
      <c r="J53" s="7"/>
      <c r="K53" s="6"/>
      <c r="L53" s="6"/>
      <c r="M53" s="6"/>
      <c r="N53" s="6"/>
    </row>
    <row r="54" spans="1:14" x14ac:dyDescent="0.25">
      <c r="A54" s="1"/>
      <c r="B54" s="6"/>
      <c r="C54" s="72" t="s">
        <v>80</v>
      </c>
      <c r="D54" s="34">
        <f>IF($I$53=0,,(D53/$I$53))</f>
        <v>0.15401747507327937</v>
      </c>
      <c r="E54" s="34">
        <f t="shared" ref="E54:I54" si="4">IF($I$53=0,,(E53/$I$53))</f>
        <v>0.14045852704238571</v>
      </c>
      <c r="F54" s="34">
        <f t="shared" si="4"/>
        <v>0.1266534327310361</v>
      </c>
      <c r="G54" s="34">
        <f t="shared" si="4"/>
        <v>0.18598852717483585</v>
      </c>
      <c r="H54" s="34">
        <f t="shared" si="4"/>
        <v>0.39288203797846305</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12.477914310000001</v>
      </c>
      <c r="E58" s="23">
        <v>0</v>
      </c>
      <c r="F58" s="23">
        <v>0</v>
      </c>
      <c r="G58" s="23">
        <v>0</v>
      </c>
      <c r="H58" s="29">
        <f>SUM(D58:G58)</f>
        <v>12.477914310000001</v>
      </c>
      <c r="I58" s="6"/>
      <c r="J58" s="6"/>
      <c r="K58" s="6"/>
      <c r="L58" s="6"/>
      <c r="M58" s="6"/>
      <c r="N58" s="6"/>
    </row>
    <row r="59" spans="1:14" x14ac:dyDescent="0.25">
      <c r="A59" s="1"/>
      <c r="B59" s="6"/>
      <c r="C59" s="12" t="s">
        <v>81</v>
      </c>
      <c r="D59" s="43">
        <f>IF($M$41=0,,(D58/$M$41))</f>
        <v>5.0542870632800878E-5</v>
      </c>
      <c r="E59" s="43">
        <f>IF($M$41=0,,(E58/$M$41))</f>
        <v>0</v>
      </c>
      <c r="F59" s="43">
        <f>IF($M$41=0,,(F58/$M$41))</f>
        <v>0</v>
      </c>
      <c r="G59" s="43">
        <f>IF($M$41=0,,(G58/$M$41))</f>
        <v>0</v>
      </c>
      <c r="H59" s="44">
        <f>IF($M$41=0,,(H58/$M$41))</f>
        <v>5.0542870632800878E-5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0.35668617674843217</v>
      </c>
      <c r="E64" s="76"/>
      <c r="F64" s="6"/>
      <c r="G64" s="6"/>
      <c r="H64" s="6"/>
      <c r="I64" s="6"/>
      <c r="J64" s="6"/>
      <c r="K64" s="6"/>
      <c r="L64" s="6"/>
      <c r="M64" s="6"/>
      <c r="N64" s="6"/>
    </row>
    <row r="65" spans="1:14" x14ac:dyDescent="0.25">
      <c r="A65" s="1"/>
      <c r="B65" s="6"/>
      <c r="C65" s="72" t="s">
        <v>101</v>
      </c>
      <c r="D65" s="105">
        <v>0.58099999999999996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15132</v>
      </c>
      <c r="E71" s="83">
        <v>44160</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19155</v>
      </c>
      <c r="E74" s="70">
        <v>44148</v>
      </c>
      <c r="F74" s="74">
        <v>1.4999999999999999E-2</v>
      </c>
      <c r="G74" s="36" t="s">
        <v>11</v>
      </c>
      <c r="H74" s="35" t="s">
        <v>150</v>
      </c>
      <c r="I74" s="70">
        <v>45553</v>
      </c>
      <c r="J74" s="70">
        <v>45553</v>
      </c>
      <c r="K74" s="6"/>
      <c r="L74" s="6"/>
      <c r="M74" s="6"/>
      <c r="N74" s="6"/>
    </row>
    <row r="75" spans="1:14" x14ac:dyDescent="0.25">
      <c r="A75" s="1"/>
      <c r="B75" s="6"/>
      <c r="C75" s="71" t="s">
        <v>160</v>
      </c>
      <c r="D75" s="87">
        <v>22187</v>
      </c>
      <c r="E75" s="70">
        <v>44162</v>
      </c>
      <c r="F75" s="74">
        <v>1.2500000000000001E-2</v>
      </c>
      <c r="G75" s="36" t="s">
        <v>11</v>
      </c>
      <c r="H75" s="35" t="s">
        <v>150</v>
      </c>
      <c r="I75" s="70">
        <v>45917</v>
      </c>
      <c r="J75" s="70">
        <v>45917</v>
      </c>
      <c r="K75" s="6"/>
      <c r="L75" s="6"/>
      <c r="M75" s="6"/>
      <c r="N75" s="6"/>
    </row>
    <row r="76" spans="1:14" x14ac:dyDescent="0.25">
      <c r="A76" s="1"/>
      <c r="B76" s="6"/>
      <c r="C76" s="71" t="s">
        <v>162</v>
      </c>
      <c r="D76" s="87">
        <v>17300</v>
      </c>
      <c r="E76" s="70">
        <v>44165</v>
      </c>
      <c r="F76" s="74">
        <v>1.4999999999999999E-2</v>
      </c>
      <c r="G76" s="36" t="s">
        <v>11</v>
      </c>
      <c r="H76" s="35" t="s">
        <v>150</v>
      </c>
      <c r="I76" s="70">
        <v>46281</v>
      </c>
      <c r="J76" s="70">
        <v>46281</v>
      </c>
      <c r="K76" s="6"/>
      <c r="L76" s="6"/>
      <c r="M76" s="6"/>
      <c r="N76" s="6"/>
    </row>
    <row r="77" spans="1:14" x14ac:dyDescent="0.25">
      <c r="A77" s="1"/>
      <c r="B77" s="6"/>
      <c r="C77" s="71" t="s">
        <v>167</v>
      </c>
      <c r="D77" s="87">
        <v>8600</v>
      </c>
      <c r="E77" s="70">
        <v>44165</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19709.300000000017</v>
      </c>
      <c r="E89" s="6"/>
      <c r="F89" s="6"/>
      <c r="G89" s="6"/>
      <c r="H89" s="7"/>
      <c r="I89" s="6"/>
      <c r="J89" s="6"/>
      <c r="K89" s="6"/>
      <c r="L89" s="6"/>
      <c r="M89" s="6"/>
      <c r="N89" s="6"/>
    </row>
    <row r="90" spans="1:14" x14ac:dyDescent="0.25">
      <c r="A90" s="1"/>
      <c r="B90" s="6"/>
      <c r="C90" s="12" t="s">
        <v>22</v>
      </c>
      <c r="D90" s="107">
        <f>SUM(D71:D77)+SUM(D81:D86)+D89+D91</f>
        <v>189998.12640779003</v>
      </c>
      <c r="E90" s="100"/>
      <c r="F90" s="7"/>
      <c r="G90" s="7"/>
      <c r="H90" s="6"/>
      <c r="I90" s="7"/>
      <c r="J90" s="6"/>
      <c r="K90" s="6"/>
      <c r="L90" s="6"/>
      <c r="M90" s="6"/>
      <c r="N90" s="6"/>
    </row>
    <row r="91" spans="1:14" x14ac:dyDescent="0.25">
      <c r="A91" s="1"/>
      <c r="B91" s="6"/>
      <c r="C91" s="12" t="s">
        <v>60</v>
      </c>
      <c r="D91" s="87">
        <v>1108.3264077899998</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2020</v>
      </c>
      <c r="E93" s="33">
        <v>2021</v>
      </c>
      <c r="F93" s="33">
        <v>2022</v>
      </c>
      <c r="G93" s="33">
        <v>2023</v>
      </c>
      <c r="H93" s="33">
        <v>2024</v>
      </c>
      <c r="I93" s="33" t="s">
        <v>164</v>
      </c>
      <c r="J93" s="33" t="s">
        <v>166</v>
      </c>
      <c r="K93" s="33" t="s">
        <v>165</v>
      </c>
      <c r="L93" s="33" t="s">
        <v>46</v>
      </c>
      <c r="M93" s="6"/>
      <c r="N93" s="6"/>
    </row>
    <row r="94" spans="1:14" x14ac:dyDescent="0.25">
      <c r="A94" s="1"/>
      <c r="B94" s="6"/>
      <c r="C94" s="12" t="s">
        <v>23</v>
      </c>
      <c r="D94" s="87">
        <v>1408.3264077899998</v>
      </c>
      <c r="E94" s="87">
        <v>20411.249999999993</v>
      </c>
      <c r="F94" s="87">
        <v>35197.25</v>
      </c>
      <c r="G94" s="87">
        <v>39715.949999999997</v>
      </c>
      <c r="H94" s="87">
        <v>28158.7</v>
      </c>
      <c r="I94" s="87">
        <v>64906.650000000045</v>
      </c>
      <c r="J94" s="87">
        <v>200</v>
      </c>
      <c r="K94" s="87">
        <v>0</v>
      </c>
      <c r="L94" s="29">
        <f>SUM(D94:K94)</f>
        <v>189998.12640779003</v>
      </c>
      <c r="M94" s="6"/>
      <c r="N94" s="6"/>
    </row>
    <row r="95" spans="1:14" x14ac:dyDescent="0.25">
      <c r="A95" s="1"/>
      <c r="B95" s="6"/>
      <c r="C95" s="12" t="s">
        <v>82</v>
      </c>
      <c r="D95" s="34">
        <f>IF($L$94=0,,(D94/$L$94))</f>
        <v>7.4123173444738651E-3</v>
      </c>
      <c r="E95" s="34">
        <f t="shared" ref="E95:L95" si="5">IF($L$94=0,,(E94/$L$94))</f>
        <v>0.10742869093451819</v>
      </c>
      <c r="F95" s="34">
        <f t="shared" si="5"/>
        <v>0.18525051096796971</v>
      </c>
      <c r="G95" s="34">
        <f t="shared" si="5"/>
        <v>0.2090333770700363</v>
      </c>
      <c r="H95" s="34">
        <f t="shared" si="5"/>
        <v>0.14820514566319154</v>
      </c>
      <c r="I95" s="34">
        <f t="shared" si="5"/>
        <v>0.34161731606074847</v>
      </c>
      <c r="J95" s="34">
        <f t="shared" si="5"/>
        <v>1.0526419590619705E-3</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179105.87640779003</v>
      </c>
      <c r="E98" s="34">
        <f>IF($D$100=0,,(D98/$D$100))</f>
        <v>0.94267180310703624</v>
      </c>
      <c r="F98" s="6"/>
      <c r="G98" s="6"/>
      <c r="H98" s="6"/>
      <c r="I98" s="6"/>
      <c r="J98" s="6"/>
      <c r="K98" s="6"/>
      <c r="L98" s="6"/>
      <c r="M98" s="6"/>
      <c r="N98" s="6"/>
    </row>
    <row r="99" spans="1:14" x14ac:dyDescent="0.25">
      <c r="A99" s="1"/>
      <c r="B99" s="6"/>
      <c r="C99" s="12" t="s">
        <v>37</v>
      </c>
      <c r="D99" s="87">
        <v>10892.25</v>
      </c>
      <c r="E99" s="34">
        <f>IF($D$100=0,,(D99/$D$100))</f>
        <v>5.7328196892963743E-2</v>
      </c>
      <c r="F99" s="6"/>
      <c r="G99" s="6"/>
      <c r="H99" s="6"/>
      <c r="I99" s="6"/>
      <c r="J99" s="7"/>
      <c r="K99" s="6"/>
      <c r="L99" s="6"/>
      <c r="M99" s="6"/>
      <c r="N99" s="6"/>
    </row>
    <row r="100" spans="1:14" x14ac:dyDescent="0.25">
      <c r="A100" s="1"/>
      <c r="B100" s="6"/>
      <c r="C100" s="21" t="s">
        <v>46</v>
      </c>
      <c r="D100" s="99">
        <f>SUM(D98:D99)</f>
        <v>189998.12640779003</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257767.83170554999</v>
      </c>
      <c r="E105" s="109">
        <v>155499.32640779004</v>
      </c>
      <c r="F105" s="6"/>
      <c r="G105" s="6"/>
      <c r="H105" s="6"/>
      <c r="I105" s="6"/>
      <c r="J105" s="6"/>
      <c r="K105" s="6"/>
      <c r="L105" s="6"/>
      <c r="M105" s="6"/>
      <c r="N105" s="6"/>
    </row>
    <row r="106" spans="1:14" x14ac:dyDescent="0.25">
      <c r="B106" s="6"/>
      <c r="C106" s="48" t="s">
        <v>89</v>
      </c>
      <c r="D106" s="102"/>
      <c r="E106" s="109">
        <v>28629.5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257767.83170554999</v>
      </c>
      <c r="E109" s="80">
        <f>SUM(E105:E108)</f>
        <v>189998.12640779003</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121916.84332208001</v>
      </c>
      <c r="E122" s="109">
        <f>+D99</f>
        <v>10892.25</v>
      </c>
      <c r="F122" s="6"/>
      <c r="G122" s="6"/>
      <c r="H122" s="6"/>
      <c r="I122" s="6"/>
      <c r="J122" s="6"/>
      <c r="K122" s="6"/>
      <c r="L122" s="6"/>
      <c r="M122" s="6"/>
      <c r="N122" s="6"/>
    </row>
    <row r="123" spans="2:14" x14ac:dyDescent="0.25">
      <c r="B123" s="6"/>
      <c r="C123" s="48" t="s">
        <v>11</v>
      </c>
      <c r="D123" s="102">
        <f>+D35+D18</f>
        <v>135850.98838346999</v>
      </c>
      <c r="E123" s="109">
        <f>+D98</f>
        <v>179105.87640779003</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257767.83170554999</v>
      </c>
      <c r="E125" s="94">
        <f>SUM(E122:E124)</f>
        <v>189998.12640779003</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2020-12-18T15:59:30Z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